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sio stare" sheetId="1" r:id="rId1"/>
    <sheet name="sio nowe" sheetId="2" r:id="rId2"/>
  </sheets>
  <definedNames/>
  <calcPr fullCalcOnLoad="1"/>
</workbook>
</file>

<file path=xl/sharedStrings.xml><?xml version="1.0" encoding="utf-8"?>
<sst xmlns="http://schemas.openxmlformats.org/spreadsheetml/2006/main" count="185" uniqueCount="152">
  <si>
    <t>Nazwisko</t>
  </si>
  <si>
    <t>imię</t>
  </si>
  <si>
    <t>Rok urodzenia</t>
  </si>
  <si>
    <t>Miejsce stałego zameldowania (miasto, wieś)</t>
  </si>
  <si>
    <t>ang.</t>
  </si>
  <si>
    <t>ros.</t>
  </si>
  <si>
    <t>niem.</t>
  </si>
  <si>
    <t>franc.</t>
  </si>
  <si>
    <t>Zawód</t>
  </si>
  <si>
    <t>sprzedawca</t>
  </si>
  <si>
    <t>kucharz małej gastronomii</t>
  </si>
  <si>
    <t>stolarz</t>
  </si>
  <si>
    <t>fryzjer</t>
  </si>
  <si>
    <t>murarz</t>
  </si>
  <si>
    <t>cukiernik</t>
  </si>
  <si>
    <t>piekarz</t>
  </si>
  <si>
    <t>elektromechanik</t>
  </si>
  <si>
    <t>rzeźnik - wędliniarz</t>
  </si>
  <si>
    <t>rolnik</t>
  </si>
  <si>
    <t>elektryk</t>
  </si>
  <si>
    <t>technik informatyk</t>
  </si>
  <si>
    <t>technik ekonomista</t>
  </si>
  <si>
    <t>technik mechanik</t>
  </si>
  <si>
    <t>technik handlowiec</t>
  </si>
  <si>
    <t>technik budownictwa</t>
  </si>
  <si>
    <t>technik administracji</t>
  </si>
  <si>
    <t>technik rachunkowości</t>
  </si>
  <si>
    <t>technik usług kosmetycznych</t>
  </si>
  <si>
    <t>Język obcy</t>
  </si>
  <si>
    <t>Stypendium (za naukę, sport,ministra, dofinansowanie do podręczników</t>
  </si>
  <si>
    <t>Za naukę</t>
  </si>
  <si>
    <t>Sport</t>
  </si>
  <si>
    <t>Ministra</t>
  </si>
  <si>
    <t>Zajęcia pozalekcyjne (informatyczne, techniczne, przedmiotowe,artystyczne, inne)</t>
  </si>
  <si>
    <t>zajęcia:</t>
  </si>
  <si>
    <t>informatyczne</t>
  </si>
  <si>
    <t>techniczne</t>
  </si>
  <si>
    <t>przedmiotowe</t>
  </si>
  <si>
    <t>artystyczne</t>
  </si>
  <si>
    <t>inne</t>
  </si>
  <si>
    <t>Ogółem</t>
  </si>
  <si>
    <t>tak</t>
  </si>
  <si>
    <t>nie</t>
  </si>
  <si>
    <t>w tym dziewcząt</t>
  </si>
  <si>
    <t>miasto</t>
  </si>
  <si>
    <t>wieś</t>
  </si>
  <si>
    <t>Rodzaj</t>
  </si>
  <si>
    <t>PESEL</t>
  </si>
  <si>
    <t>Świadectwo ukończenia szkoły niższego szczebla otrzymane w poprzednim roku szkolnym (tak)</t>
  </si>
  <si>
    <t>liczba ogółem</t>
  </si>
  <si>
    <t>mechanik pojazdów samochodowych</t>
  </si>
  <si>
    <t>Lp.</t>
  </si>
  <si>
    <t>W tym dziewcząt</t>
  </si>
  <si>
    <t>Świadectwo szkoły niższego szcebla otrzymane w poprzednim roku szkolnym</t>
  </si>
  <si>
    <t>Płeć</t>
  </si>
  <si>
    <t>rok urodz</t>
  </si>
  <si>
    <t>płeć</t>
  </si>
  <si>
    <t xml:space="preserve"> Miejsce zamieszkania</t>
  </si>
  <si>
    <t>płeć i ang</t>
  </si>
  <si>
    <t>płeć i ros</t>
  </si>
  <si>
    <t>płeć i niem</t>
  </si>
  <si>
    <t>płeć i franc</t>
  </si>
  <si>
    <t>zawód i płeć</t>
  </si>
  <si>
    <t>zawansowany</t>
  </si>
  <si>
    <t>podstawowy</t>
  </si>
  <si>
    <t>zaawansowany</t>
  </si>
  <si>
    <t>angielski</t>
  </si>
  <si>
    <t>rosyjski</t>
  </si>
  <si>
    <t>niemiecki</t>
  </si>
  <si>
    <t>francuski</t>
  </si>
  <si>
    <t>ogółem liczba osób</t>
  </si>
  <si>
    <t>w tym dziewczęta</t>
  </si>
  <si>
    <t>Dofinansowanie do podręczników</t>
  </si>
  <si>
    <t>zjęcia i płeć</t>
  </si>
  <si>
    <t>Nazwa zawodu</t>
  </si>
  <si>
    <t>Pracownik młodociany</t>
  </si>
  <si>
    <t xml:space="preserve">Rok urodzenia </t>
  </si>
  <si>
    <t>świadectwo i płeć i rocznik</t>
  </si>
  <si>
    <t>świadectwo i rocznik</t>
  </si>
  <si>
    <t>Który rok w klasie</t>
  </si>
  <si>
    <t>Pierwszy</t>
  </si>
  <si>
    <t>pierwszy i płeć</t>
  </si>
  <si>
    <t>drugi</t>
  </si>
  <si>
    <t>drugi i płeć</t>
  </si>
  <si>
    <t>trzeci</t>
  </si>
  <si>
    <t>trzeci i płeć</t>
  </si>
  <si>
    <t>Trzeci</t>
  </si>
  <si>
    <t>Drugi</t>
  </si>
  <si>
    <t>Tak</t>
  </si>
  <si>
    <t>Nie</t>
  </si>
  <si>
    <t>Razem</t>
  </si>
  <si>
    <t>pierwszy</t>
  </si>
  <si>
    <t>Socjalne</t>
  </si>
  <si>
    <t>technik usług fryzjerskich</t>
  </si>
  <si>
    <t>sportowe</t>
  </si>
  <si>
    <t>świadectwa szkoły niższego stopnia</t>
  </si>
  <si>
    <t>Języki obce</t>
  </si>
  <si>
    <t>rok</t>
  </si>
  <si>
    <t>płać</t>
  </si>
  <si>
    <t>zajęcia praktyczne (praktyka zawodowa- szkoły zaoczne)</t>
  </si>
  <si>
    <t>w tym młodociani</t>
  </si>
  <si>
    <t>zajęcia praktyczne</t>
  </si>
  <si>
    <t>pracownie szkolne</t>
  </si>
  <si>
    <t>u pracodawcy</t>
  </si>
  <si>
    <t>zaj prak +prac młod</t>
  </si>
  <si>
    <t>miejsce urodzenia</t>
  </si>
  <si>
    <t>Adres zamieszkania</t>
  </si>
  <si>
    <t>województwo</t>
  </si>
  <si>
    <t>powiat</t>
  </si>
  <si>
    <t>Gmina</t>
  </si>
  <si>
    <t>miejscowość</t>
  </si>
  <si>
    <t>ulica</t>
  </si>
  <si>
    <t xml:space="preserve"> dolnośląskie</t>
  </si>
  <si>
    <t xml:space="preserve"> kujawsko-pomorskie</t>
  </si>
  <si>
    <t xml:space="preserve"> lubuskie</t>
  </si>
  <si>
    <t xml:space="preserve"> łódzkie</t>
  </si>
  <si>
    <t xml:space="preserve"> lubelskie</t>
  </si>
  <si>
    <t xml:space="preserve"> mazowieckie</t>
  </si>
  <si>
    <t xml:space="preserve"> małopolskie</t>
  </si>
  <si>
    <t xml:space="preserve"> opolskie</t>
  </si>
  <si>
    <t xml:space="preserve"> podlaskie</t>
  </si>
  <si>
    <t xml:space="preserve"> podkarpackie</t>
  </si>
  <si>
    <t xml:space="preserve"> pomorskie</t>
  </si>
  <si>
    <t xml:space="preserve"> śląskie</t>
  </si>
  <si>
    <t xml:space="preserve"> świętokrzyskie</t>
  </si>
  <si>
    <t xml:space="preserve"> warmińsko-mazurskie</t>
  </si>
  <si>
    <t xml:space="preserve"> wielkopolskie</t>
  </si>
  <si>
    <t xml:space="preserve"> zachodniopomorskie</t>
  </si>
  <si>
    <t>indywidualne nauczanie</t>
  </si>
  <si>
    <t>indywidualny program nauczania</t>
  </si>
  <si>
    <t>indywidualny tok nauczania</t>
  </si>
  <si>
    <t>korzysta z dodatkowej, bezpłatnej nauki języka polskiego</t>
  </si>
  <si>
    <t>korzysta z dodatkowych zajęć wyrównawczych w zakresie przedmiotów nauczania, organizowanych przez organ prowadzący szkołę</t>
  </si>
  <si>
    <t>korzysta z nauki języka i kultury kraju pochodzenia</t>
  </si>
  <si>
    <t>uczeń pochodzenia romskiego na rzecz, krórego szkoła podejmuje dodatkowe zadania edukacyjne</t>
  </si>
  <si>
    <t>wychowanek zespołu pozalekcyjnych zajęć wychowawczych w szkole zorganizowanej w podmiocie leczniczym i data rozpoczęcia uczęszczania</t>
  </si>
  <si>
    <t>Informacje o uczniu</t>
  </si>
  <si>
    <t>Miejsce odbywania praktycznej nauki zawodu</t>
  </si>
  <si>
    <t>placówka kształcenia praktycznego</t>
  </si>
  <si>
    <t>placówka kształcenia ustawicznego</t>
  </si>
  <si>
    <t>pracownia szkolna</t>
  </si>
  <si>
    <t>warsztaty szkolne</t>
  </si>
  <si>
    <t>w indywidualnych gospodarstwach rolnych</t>
  </si>
  <si>
    <t>korzysta z internatu</t>
  </si>
  <si>
    <t>ślusarz</t>
  </si>
  <si>
    <t>Orzeczenia                 itp.</t>
  </si>
  <si>
    <t>zameldowanie w internacie</t>
  </si>
  <si>
    <t>Orzeczenia itp.</t>
  </si>
  <si>
    <t>Ogółem liczba osób</t>
  </si>
  <si>
    <t>Orzeczenia                 itp. (dziewczęta)</t>
  </si>
  <si>
    <t>Zameldowanie w internacie</t>
  </si>
  <si>
    <t>zameldowanie w internacie dziewczęta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</si>
</sst>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" fillId="0" borderId="14" xfId="0" applyFont="1" applyBorder="1" applyAlignment="1" applyProtection="1">
      <alignment horizontal="center" vertical="center" wrapText="1" shrinkToFit="1"/>
      <protection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23" xfId="0" applyFont="1" applyFill="1" applyBorder="1" applyAlignment="1" applyProtection="1">
      <alignment horizontal="center" vertical="center" shrinkToFit="1"/>
      <protection/>
    </xf>
    <xf numFmtId="0" fontId="1" fillId="0" borderId="24" xfId="0" applyFont="1" applyFill="1" applyBorder="1" applyAlignment="1" applyProtection="1">
      <alignment horizontal="center" vertical="center" shrinkToFi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shrinkToFit="1"/>
      <protection locked="0"/>
    </xf>
    <xf numFmtId="0" fontId="0" fillId="0" borderId="0" xfId="0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shrinkToFi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shrinkToFit="1"/>
      <protection locked="0"/>
    </xf>
    <xf numFmtId="0" fontId="0" fillId="0" borderId="36" xfId="0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0" fillId="0" borderId="40" xfId="0" applyBorder="1" applyAlignment="1" applyProtection="1">
      <alignment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0" fillId="0" borderId="41" xfId="0" applyBorder="1" applyAlignment="1" applyProtection="1">
      <alignment/>
      <protection locked="0"/>
    </xf>
    <xf numFmtId="0" fontId="5" fillId="0" borderId="42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/>
      <protection/>
    </xf>
    <xf numFmtId="0" fontId="0" fillId="0" borderId="43" xfId="0" applyBorder="1" applyAlignment="1">
      <alignment/>
    </xf>
    <xf numFmtId="0" fontId="0" fillId="0" borderId="36" xfId="0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0" fontId="1" fillId="0" borderId="44" xfId="0" applyFont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wrapText="1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horizontal="left" vertical="center" shrinkToFit="1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0" fillId="0" borderId="19" xfId="0" applyBorder="1" applyAlignment="1" applyProtection="1">
      <alignment shrinkToFit="1"/>
      <protection locked="0"/>
    </xf>
    <xf numFmtId="0" fontId="0" fillId="0" borderId="47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/>
      <protection locked="0"/>
    </xf>
    <xf numFmtId="0" fontId="1" fillId="0" borderId="48" xfId="0" applyFont="1" applyBorder="1" applyAlignment="1" applyProtection="1">
      <alignment horizontal="center" vertical="center" wrapText="1"/>
      <protection locked="0"/>
    </xf>
    <xf numFmtId="0" fontId="1" fillId="0" borderId="48" xfId="0" applyFont="1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/>
      <protection locked="0"/>
    </xf>
    <xf numFmtId="0" fontId="1" fillId="0" borderId="48" xfId="0" applyFont="1" applyBorder="1" applyAlignment="1" applyProtection="1">
      <alignment horizontal="center" vertical="center" shrinkToFi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left"/>
      <protection locked="0"/>
    </xf>
    <xf numFmtId="0" fontId="0" fillId="0" borderId="31" xfId="0" applyBorder="1" applyAlignment="1" applyProtection="1">
      <alignment/>
      <protection locked="0"/>
    </xf>
    <xf numFmtId="0" fontId="1" fillId="0" borderId="44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wrapText="1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29" xfId="0" applyBorder="1" applyAlignment="1" applyProtection="1">
      <alignment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/>
      <protection locked="0"/>
    </xf>
    <xf numFmtId="0" fontId="1" fillId="0" borderId="32" xfId="0" applyFont="1" applyBorder="1" applyAlignment="1" applyProtection="1">
      <alignment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52" xfId="0" applyFont="1" applyBorder="1" applyAlignment="1" applyProtection="1">
      <alignment horizontal="center" vertical="center" wrapText="1"/>
      <protection/>
    </xf>
    <xf numFmtId="0" fontId="0" fillId="0" borderId="28" xfId="0" applyBorder="1" applyAlignment="1">
      <alignment horizontal="center" vertical="center"/>
    </xf>
    <xf numFmtId="0" fontId="0" fillId="0" borderId="53" xfId="0" applyBorder="1" applyAlignment="1" applyProtection="1">
      <alignment/>
      <protection locked="0"/>
    </xf>
    <xf numFmtId="0" fontId="1" fillId="0" borderId="17" xfId="0" applyFont="1" applyBorder="1" applyAlignment="1" applyProtection="1">
      <alignment horizontal="center" vertical="center" wrapText="1" shrinkToFit="1"/>
      <protection/>
    </xf>
    <xf numFmtId="0" fontId="1" fillId="0" borderId="54" xfId="0" applyFont="1" applyBorder="1" applyAlignment="1" applyProtection="1">
      <alignment horizontal="center" vertical="center" wrapText="1" shrinkToFit="1"/>
      <protection/>
    </xf>
    <xf numFmtId="0" fontId="1" fillId="0" borderId="17" xfId="0" applyFont="1" applyFill="1" applyBorder="1" applyAlignment="1" applyProtection="1">
      <alignment horizontal="center" vertical="center" wrapText="1" shrinkToFi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 shrinkToFit="1"/>
      <protection/>
    </xf>
    <xf numFmtId="0" fontId="7" fillId="0" borderId="14" xfId="0" applyFont="1" applyFill="1" applyBorder="1" applyAlignment="1" applyProtection="1">
      <alignment horizontal="center" vertical="center" wrapText="1" shrinkToFit="1"/>
      <protection/>
    </xf>
    <xf numFmtId="0" fontId="6" fillId="0" borderId="17" xfId="0" applyFont="1" applyFill="1" applyBorder="1" applyAlignment="1" applyProtection="1">
      <alignment horizontal="center" vertical="center" wrapText="1" shrinkToFi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54" xfId="0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" fillId="0" borderId="55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23" xfId="0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/>
      <protection/>
    </xf>
    <xf numFmtId="0" fontId="1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wrapText="1"/>
    </xf>
    <xf numFmtId="0" fontId="0" fillId="0" borderId="16" xfId="0" applyBorder="1" applyAlignment="1" applyProtection="1">
      <alignment/>
      <protection/>
    </xf>
    <xf numFmtId="0" fontId="1" fillId="0" borderId="54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0" fillId="0" borderId="52" xfId="0" applyBorder="1" applyAlignment="1">
      <alignment/>
    </xf>
    <xf numFmtId="0" fontId="0" fillId="0" borderId="56" xfId="0" applyBorder="1" applyAlignment="1">
      <alignment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0" fontId="1" fillId="0" borderId="45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52" xfId="0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19" xfId="0" applyFont="1" applyBorder="1" applyAlignment="1" applyProtection="1">
      <alignment wrapText="1" shrinkToFit="1"/>
      <protection locked="0"/>
    </xf>
    <xf numFmtId="0" fontId="1" fillId="0" borderId="46" xfId="0" applyFont="1" applyBorder="1" applyAlignment="1">
      <alignment wrapText="1"/>
    </xf>
    <xf numFmtId="0" fontId="1" fillId="0" borderId="26" xfId="0" applyFont="1" applyBorder="1" applyAlignment="1" applyProtection="1">
      <alignment horizontal="center" vertical="center"/>
      <protection locked="0"/>
    </xf>
    <xf numFmtId="0" fontId="0" fillId="0" borderId="43" xfId="0" applyBorder="1" applyAlignment="1">
      <alignment/>
    </xf>
    <xf numFmtId="0" fontId="0" fillId="0" borderId="40" xfId="0" applyBorder="1" applyAlignment="1">
      <alignment/>
    </xf>
    <xf numFmtId="0" fontId="0" fillId="0" borderId="57" xfId="0" applyBorder="1" applyAlignment="1">
      <alignment/>
    </xf>
    <xf numFmtId="0" fontId="1" fillId="0" borderId="14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0" fillId="0" borderId="56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1" fillId="0" borderId="40" xfId="0" applyFont="1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0" borderId="57" xfId="0" applyBorder="1" applyAlignment="1">
      <alignment horizontal="center" vertical="center"/>
    </xf>
    <xf numFmtId="0" fontId="1" fillId="0" borderId="15" xfId="0" applyFont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40" xfId="0" applyBorder="1" applyAlignment="1">
      <alignment horizontal="center" vertical="center"/>
    </xf>
    <xf numFmtId="0" fontId="1" fillId="0" borderId="56" xfId="0" applyFont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54" xfId="0" applyFont="1" applyBorder="1" applyAlignment="1" applyProtection="1">
      <alignment horizontal="center" vertical="center" wrapText="1"/>
      <protection/>
    </xf>
    <xf numFmtId="0" fontId="1" fillId="0" borderId="40" xfId="0" applyFont="1" applyBorder="1" applyAlignment="1" applyProtection="1">
      <alignment horizontal="center" vertical="center" wrapText="1"/>
      <protection/>
    </xf>
    <xf numFmtId="0" fontId="1" fillId="0" borderId="58" xfId="0" applyFont="1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41" xfId="0" applyFont="1" applyBorder="1" applyAlignment="1" applyProtection="1">
      <alignment horizontal="center" vertical="center" wrapText="1" shrinkToFit="1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57" xfId="0" applyFont="1" applyBorder="1" applyAlignment="1" applyProtection="1">
      <alignment horizontal="center" vertical="center" wrapText="1"/>
      <protection/>
    </xf>
    <xf numFmtId="0" fontId="8" fillId="0" borderId="54" xfId="0" applyFont="1" applyBorder="1" applyAlignment="1" applyProtection="1">
      <alignment horizontal="center" vertical="center" wrapText="1"/>
      <protection/>
    </xf>
    <xf numFmtId="0" fontId="8" fillId="0" borderId="57" xfId="0" applyFont="1" applyBorder="1" applyAlignment="1">
      <alignment/>
    </xf>
    <xf numFmtId="0" fontId="9" fillId="0" borderId="54" xfId="0" applyFont="1" applyBorder="1" applyAlignment="1" applyProtection="1">
      <alignment horizontal="center" vertical="center" wrapText="1"/>
      <protection/>
    </xf>
    <xf numFmtId="0" fontId="0" fillId="0" borderId="40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5" fillId="0" borderId="40" xfId="0" applyFont="1" applyBorder="1" applyAlignment="1" applyProtection="1">
      <alignment horizontal="center" vertical="center" wrapText="1" shrinkToFit="1"/>
      <protection locked="0"/>
    </xf>
    <xf numFmtId="0" fontId="1" fillId="0" borderId="57" xfId="0" applyFont="1" applyBorder="1" applyAlignment="1" applyProtection="1">
      <alignment horizontal="center" vertical="center"/>
      <protection locked="0"/>
    </xf>
    <xf numFmtId="0" fontId="1" fillId="0" borderId="60" xfId="0" applyFont="1" applyBorder="1" applyAlignment="1" applyProtection="1">
      <alignment vertical="center" shrinkToFit="1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>
      <alignment horizontal="center" vertical="center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52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left"/>
      <protection locked="0"/>
    </xf>
    <xf numFmtId="0" fontId="1" fillId="0" borderId="61" xfId="0" applyFont="1" applyBorder="1" applyAlignment="1" applyProtection="1">
      <alignment horizontal="left"/>
      <protection locked="0"/>
    </xf>
    <xf numFmtId="0" fontId="0" fillId="0" borderId="52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62" xfId="0" applyBorder="1" applyAlignment="1" applyProtection="1">
      <alignment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16"/>
  <sheetViews>
    <sheetView tabSelected="1" zoomScalePageLayoutView="0" workbookViewId="0" topLeftCell="Y1">
      <selection activeCell="Y3" sqref="Y3"/>
    </sheetView>
  </sheetViews>
  <sheetFormatPr defaultColWidth="9.140625" defaultRowHeight="12.75"/>
  <cols>
    <col min="1" max="1" width="5.00390625" style="2" customWidth="1"/>
    <col min="2" max="3" width="17.00390625" style="2" customWidth="1"/>
    <col min="4" max="4" width="17.00390625" style="2" hidden="1" customWidth="1"/>
    <col min="5" max="5" width="14.421875" style="2" hidden="1" customWidth="1"/>
    <col min="6" max="6" width="13.8515625" style="2" customWidth="1"/>
    <col min="7" max="7" width="14.7109375" style="2" customWidth="1"/>
    <col min="8" max="8" width="14.7109375" style="2" hidden="1" customWidth="1"/>
    <col min="9" max="9" width="14.7109375" style="2" customWidth="1"/>
    <col min="10" max="10" width="15.421875" style="2" customWidth="1"/>
    <col min="11" max="12" width="15.421875" style="2" hidden="1" customWidth="1"/>
    <col min="13" max="13" width="13.7109375" style="2" customWidth="1"/>
    <col min="14" max="14" width="11.7109375" style="2" hidden="1" customWidth="1"/>
    <col min="15" max="15" width="13.28125" style="2" customWidth="1"/>
    <col min="16" max="16" width="11.7109375" style="2" hidden="1" customWidth="1"/>
    <col min="17" max="17" width="13.28125" style="2" customWidth="1"/>
    <col min="18" max="18" width="11.7109375" style="2" hidden="1" customWidth="1"/>
    <col min="19" max="19" width="15.00390625" style="2" customWidth="1"/>
    <col min="20" max="20" width="11.7109375" style="2" hidden="1" customWidth="1"/>
    <col min="21" max="21" width="26.140625" style="2" customWidth="1"/>
    <col min="22" max="22" width="12.421875" style="2" hidden="1" customWidth="1"/>
    <col min="23" max="23" width="28.00390625" style="2" customWidth="1"/>
    <col min="24" max="24" width="13.8515625" style="2" hidden="1" customWidth="1"/>
    <col min="25" max="25" width="18.140625" style="2" customWidth="1"/>
    <col min="26" max="26" width="9.421875" style="2" hidden="1" customWidth="1"/>
    <col min="27" max="27" width="19.421875" style="2" customWidth="1"/>
    <col min="28" max="28" width="19.421875" style="2" hidden="1" customWidth="1"/>
    <col min="29" max="29" width="20.57421875" style="2" customWidth="1"/>
    <col min="30" max="30" width="20.57421875" style="2" hidden="1" customWidth="1"/>
    <col min="31" max="31" width="19.8515625" style="2" customWidth="1"/>
    <col min="32" max="32" width="20.57421875" style="2" customWidth="1"/>
    <col min="33" max="34" width="10.7109375" style="2" hidden="1" customWidth="1"/>
    <col min="35" max="35" width="21.57421875" style="2" customWidth="1"/>
    <col min="36" max="36" width="13.57421875" style="2" hidden="1" customWidth="1"/>
    <col min="37" max="37" width="11.8515625" style="2" hidden="1" customWidth="1"/>
    <col min="38" max="38" width="16.8515625" style="2" customWidth="1"/>
    <col min="39" max="39" width="13.00390625" style="2" hidden="1" customWidth="1"/>
    <col min="40" max="40" width="12.421875" style="2" customWidth="1"/>
    <col min="41" max="41" width="0" style="2" hidden="1" customWidth="1"/>
    <col min="42" max="42" width="12.00390625" style="2" customWidth="1"/>
    <col min="43" max="43" width="10.7109375" style="2" hidden="1" customWidth="1"/>
    <col min="44" max="44" width="19.8515625" style="2" customWidth="1"/>
    <col min="45" max="45" width="21.140625" style="2" customWidth="1"/>
    <col min="46" max="46" width="16.7109375" style="2" customWidth="1"/>
    <col min="47" max="47" width="23.7109375" style="2" customWidth="1"/>
    <col min="48" max="48" width="13.421875" style="2" customWidth="1"/>
    <col min="49" max="49" width="13.57421875" style="2" customWidth="1"/>
    <col min="50" max="50" width="13.8515625" style="2" customWidth="1"/>
    <col min="51" max="51" width="15.140625" style="2" customWidth="1"/>
    <col min="52" max="52" width="15.7109375" style="2" customWidth="1"/>
    <col min="53" max="53" width="25.140625" style="2" customWidth="1"/>
    <col min="54" max="54" width="19.421875" style="2" customWidth="1"/>
    <col min="55" max="55" width="27.7109375" style="2" customWidth="1"/>
    <col min="56" max="56" width="9.00390625" style="2" customWidth="1"/>
    <col min="57" max="57" width="17.57421875" style="2" customWidth="1"/>
    <col min="58" max="58" width="27.57421875" style="2" customWidth="1"/>
    <col min="59" max="16384" width="9.140625" style="2" customWidth="1"/>
  </cols>
  <sheetData>
    <row r="1" spans="1:44" s="1" customFormat="1" ht="36.75" customHeight="1" thickBot="1">
      <c r="A1" s="130" t="s">
        <v>51</v>
      </c>
      <c r="B1" s="130" t="s">
        <v>0</v>
      </c>
      <c r="C1" s="130" t="s">
        <v>1</v>
      </c>
      <c r="D1" s="14"/>
      <c r="E1" s="130" t="s">
        <v>54</v>
      </c>
      <c r="F1" s="130" t="s">
        <v>47</v>
      </c>
      <c r="G1" s="130" t="s">
        <v>2</v>
      </c>
      <c r="H1" s="14" t="s">
        <v>56</v>
      </c>
      <c r="I1" s="132" t="s">
        <v>105</v>
      </c>
      <c r="J1" s="132" t="s">
        <v>3</v>
      </c>
      <c r="K1" s="15" t="s">
        <v>97</v>
      </c>
      <c r="L1" s="15" t="s">
        <v>98</v>
      </c>
      <c r="M1" s="164" t="s">
        <v>28</v>
      </c>
      <c r="N1" s="165"/>
      <c r="O1" s="166"/>
      <c r="P1" s="166"/>
      <c r="Q1" s="166"/>
      <c r="R1" s="166"/>
      <c r="S1" s="166"/>
      <c r="T1" s="167"/>
      <c r="U1" s="168" t="s">
        <v>8</v>
      </c>
      <c r="V1" s="161"/>
      <c r="W1" s="160" t="s">
        <v>29</v>
      </c>
      <c r="X1" s="161"/>
      <c r="Y1" s="168" t="s">
        <v>33</v>
      </c>
      <c r="Z1" s="15"/>
      <c r="AA1" s="158" t="s">
        <v>145</v>
      </c>
      <c r="AB1" s="158" t="s">
        <v>149</v>
      </c>
      <c r="AC1" s="158" t="s">
        <v>146</v>
      </c>
      <c r="AD1" s="158" t="s">
        <v>151</v>
      </c>
      <c r="AE1" s="158" t="s">
        <v>99</v>
      </c>
      <c r="AF1" s="168" t="s">
        <v>75</v>
      </c>
      <c r="AG1" s="171"/>
      <c r="AH1" s="113"/>
      <c r="AI1" s="176" t="s">
        <v>48</v>
      </c>
      <c r="AJ1" s="59"/>
      <c r="AK1" s="59"/>
      <c r="AL1" s="164" t="s">
        <v>79</v>
      </c>
      <c r="AM1" s="170"/>
      <c r="AN1" s="170"/>
      <c r="AO1" s="170"/>
      <c r="AP1" s="170"/>
      <c r="AQ1" s="170"/>
      <c r="AR1" s="217"/>
    </row>
    <row r="2" spans="1:43" s="1" customFormat="1" ht="47.25" customHeight="1" thickBot="1">
      <c r="A2" s="131"/>
      <c r="B2" s="131"/>
      <c r="C2" s="131"/>
      <c r="D2" s="77"/>
      <c r="E2" s="133"/>
      <c r="F2" s="135"/>
      <c r="G2" s="131"/>
      <c r="H2" s="16" t="s">
        <v>55</v>
      </c>
      <c r="I2" s="134"/>
      <c r="J2" s="131"/>
      <c r="K2" s="27" t="s">
        <v>3</v>
      </c>
      <c r="L2" s="27" t="s">
        <v>3</v>
      </c>
      <c r="M2" s="17" t="s">
        <v>4</v>
      </c>
      <c r="N2" s="17" t="s">
        <v>58</v>
      </c>
      <c r="O2" s="17" t="s">
        <v>5</v>
      </c>
      <c r="P2" s="17" t="s">
        <v>59</v>
      </c>
      <c r="Q2" s="17" t="s">
        <v>6</v>
      </c>
      <c r="R2" s="17" t="s">
        <v>60</v>
      </c>
      <c r="S2" s="17" t="s">
        <v>7</v>
      </c>
      <c r="T2" s="17" t="s">
        <v>61</v>
      </c>
      <c r="U2" s="32"/>
      <c r="V2" s="33" t="s">
        <v>62</v>
      </c>
      <c r="W2" s="162"/>
      <c r="X2" s="163"/>
      <c r="Y2" s="169"/>
      <c r="Z2" s="34" t="s">
        <v>73</v>
      </c>
      <c r="AA2" s="159"/>
      <c r="AB2" s="159"/>
      <c r="AC2" s="159"/>
      <c r="AD2" s="159"/>
      <c r="AE2" s="159"/>
      <c r="AF2" s="172"/>
      <c r="AG2" s="173"/>
      <c r="AH2" s="114" t="s">
        <v>104</v>
      </c>
      <c r="AI2" s="177"/>
      <c r="AJ2" s="34" t="s">
        <v>78</v>
      </c>
      <c r="AK2" s="34" t="s">
        <v>77</v>
      </c>
      <c r="AL2" s="63" t="s">
        <v>80</v>
      </c>
      <c r="AM2" s="35" t="s">
        <v>81</v>
      </c>
      <c r="AN2" s="17" t="s">
        <v>87</v>
      </c>
      <c r="AO2" s="18" t="s">
        <v>83</v>
      </c>
      <c r="AP2" s="17" t="s">
        <v>86</v>
      </c>
      <c r="AQ2" s="125" t="s">
        <v>85</v>
      </c>
    </row>
    <row r="3" spans="1:43" ht="12.75">
      <c r="A3" s="3">
        <v>1</v>
      </c>
      <c r="B3" s="3"/>
      <c r="C3" s="201"/>
      <c r="D3" s="3">
        <f>RIGHT(C3,1)</f>
      </c>
      <c r="E3" s="19" t="str">
        <f>IF(D3="a","kobieta","mężczyzna")</f>
        <v>mężczyzna</v>
      </c>
      <c r="F3" s="3"/>
      <c r="G3" s="19"/>
      <c r="H3" s="19" t="str">
        <f aca="true" t="shared" si="0" ref="H3:H34">CONCATENATE(G3,E3)</f>
        <v>mężczyzna</v>
      </c>
      <c r="I3" s="19"/>
      <c r="J3" s="19"/>
      <c r="K3" s="20">
        <f>CONCATENATE(J3,G3)</f>
      </c>
      <c r="L3" s="19" t="str">
        <f aca="true" t="shared" si="1" ref="L3:L34">CONCATENATE(J3,E3,G3)</f>
        <v>mężczyzna</v>
      </c>
      <c r="M3" s="3"/>
      <c r="N3" s="22" t="str">
        <f aca="true" t="shared" si="2" ref="N3:N34">CONCATENATE(M3,E3)</f>
        <v>mężczyzna</v>
      </c>
      <c r="O3" s="3"/>
      <c r="P3" s="3" t="str">
        <f aca="true" t="shared" si="3" ref="P3:P34">CONCATENATE(O3,E3)</f>
        <v>mężczyzna</v>
      </c>
      <c r="Q3" s="3"/>
      <c r="R3" s="3" t="str">
        <f aca="true" t="shared" si="4" ref="R3:R34">CONCATENATE(Q3,E3)</f>
        <v>mężczyzna</v>
      </c>
      <c r="S3" s="3"/>
      <c r="T3" s="3" t="str">
        <f aca="true" t="shared" si="5" ref="T3:T34">CONCATENATE(S3,E3)</f>
        <v>mężczyzna</v>
      </c>
      <c r="U3" s="3"/>
      <c r="V3" s="3" t="str">
        <f aca="true" t="shared" si="6" ref="V3:V34">CONCATENATE(U3,E3)</f>
        <v>mężczyzna</v>
      </c>
      <c r="W3" s="4"/>
      <c r="X3" s="3" t="str">
        <f aca="true" t="shared" si="7" ref="X3:X34">CONCATENATE(W3,E3)</f>
        <v>mężczyzna</v>
      </c>
      <c r="Y3" s="3"/>
      <c r="Z3" s="3" t="str">
        <f aca="true" t="shared" si="8" ref="Z3:Z34">CONCATENATE(Y3,E3)</f>
        <v>mężczyzna</v>
      </c>
      <c r="AA3" s="3"/>
      <c r="AB3" s="4" t="str">
        <f>CONCATENATE(AA3,E3)</f>
        <v>mężczyzna</v>
      </c>
      <c r="AC3" s="3"/>
      <c r="AD3" s="4" t="str">
        <f>CONCATENATE(AC3,E3)</f>
        <v>mężczyzna</v>
      </c>
      <c r="AE3" s="3"/>
      <c r="AF3" s="3"/>
      <c r="AG3" s="4" t="str">
        <f>CONCATENATE(AF3,E3)</f>
        <v>mężczyzna</v>
      </c>
      <c r="AH3" s="4">
        <f>CONCATENATE(AE3,AF3)</f>
      </c>
      <c r="AI3" s="5"/>
      <c r="AJ3" s="5">
        <f aca="true" t="shared" si="9" ref="AJ3:AJ34">CONCATENATE(AI3,G3)</f>
      </c>
      <c r="AK3" s="5" t="str">
        <f aca="true" t="shared" si="10" ref="AK3:AK34">CONCATENATE(AI3,E3,G3)</f>
        <v>mężczyzna</v>
      </c>
      <c r="AL3" s="5"/>
      <c r="AM3" s="5" t="str">
        <f aca="true" t="shared" si="11" ref="AM3:AM34">CONCATENATE(AL3,E3)</f>
        <v>mężczyzna</v>
      </c>
      <c r="AN3" s="5"/>
      <c r="AO3" s="5" t="str">
        <f aca="true" t="shared" si="12" ref="AO3:AO34">CONCATENATE(AN3,E3)</f>
        <v>mężczyzna</v>
      </c>
      <c r="AP3" s="5"/>
      <c r="AQ3" s="5" t="str">
        <f aca="true" t="shared" si="13" ref="AQ3:AQ34">CONCATENATE(AP3,E3)</f>
        <v>mężczyzna</v>
      </c>
    </row>
    <row r="4" spans="1:43" ht="12.75">
      <c r="A4" s="6">
        <v>2</v>
      </c>
      <c r="B4" s="6"/>
      <c r="C4" s="6"/>
      <c r="D4" s="3">
        <f aca="true" t="shared" si="14" ref="D4:D51">RIGHT(C4,1)</f>
      </c>
      <c r="E4" s="19" t="str">
        <f aca="true" t="shared" si="15" ref="E4:E51">IF(D4="a","kobieta","mężczyzna")</f>
        <v>mężczyzna</v>
      </c>
      <c r="F4" s="6"/>
      <c r="G4" s="19"/>
      <c r="H4" s="19" t="str">
        <f t="shared" si="0"/>
        <v>mężczyzna</v>
      </c>
      <c r="I4" s="19"/>
      <c r="J4" s="20"/>
      <c r="K4" s="20">
        <f aca="true" t="shared" si="16" ref="K4:K51">CONCATENATE(J4,G4)</f>
      </c>
      <c r="L4" s="19" t="str">
        <f t="shared" si="1"/>
        <v>mężczyzna</v>
      </c>
      <c r="M4" s="6"/>
      <c r="N4" s="22" t="str">
        <f t="shared" si="2"/>
        <v>mężczyzna</v>
      </c>
      <c r="O4" s="6"/>
      <c r="P4" s="3" t="str">
        <f t="shared" si="3"/>
        <v>mężczyzna</v>
      </c>
      <c r="Q4" s="6"/>
      <c r="R4" s="3" t="str">
        <f t="shared" si="4"/>
        <v>mężczyzna</v>
      </c>
      <c r="S4" s="6"/>
      <c r="T4" s="3" t="str">
        <f t="shared" si="5"/>
        <v>mężczyzna</v>
      </c>
      <c r="U4" s="3"/>
      <c r="V4" s="3" t="str">
        <f t="shared" si="6"/>
        <v>mężczyzna</v>
      </c>
      <c r="W4" s="4"/>
      <c r="X4" s="3" t="str">
        <f t="shared" si="7"/>
        <v>mężczyzna</v>
      </c>
      <c r="Y4" s="3"/>
      <c r="Z4" s="3" t="str">
        <f t="shared" si="8"/>
        <v>mężczyzna</v>
      </c>
      <c r="AA4" s="3"/>
      <c r="AB4" s="4" t="str">
        <f aca="true" t="shared" si="17" ref="AB4:AB51">CONCATENATE(AA4,E4)</f>
        <v>mężczyzna</v>
      </c>
      <c r="AC4" s="3"/>
      <c r="AD4" s="4" t="str">
        <f aca="true" t="shared" si="18" ref="AD4:AD51">CONCATENATE(AC4,E4)</f>
        <v>mężczyzna</v>
      </c>
      <c r="AE4" s="3"/>
      <c r="AF4" s="3"/>
      <c r="AG4" s="4" t="str">
        <f>CONCATENATE(AF4,E4)</f>
        <v>mężczyzna</v>
      </c>
      <c r="AH4" s="4">
        <f aca="true" t="shared" si="19" ref="AH4:AH51">CONCATENATE(AE4,AF4)</f>
      </c>
      <c r="AI4" s="5"/>
      <c r="AJ4" s="5">
        <f t="shared" si="9"/>
      </c>
      <c r="AK4" s="5" t="str">
        <f t="shared" si="10"/>
        <v>mężczyzna</v>
      </c>
      <c r="AL4" s="5"/>
      <c r="AM4" s="5" t="str">
        <f t="shared" si="11"/>
        <v>mężczyzna</v>
      </c>
      <c r="AN4" s="5"/>
      <c r="AO4" s="5" t="str">
        <f t="shared" si="12"/>
        <v>mężczyzna</v>
      </c>
      <c r="AP4" s="5"/>
      <c r="AQ4" s="5" t="str">
        <f t="shared" si="13"/>
        <v>mężczyzna</v>
      </c>
    </row>
    <row r="5" spans="1:43" ht="12.75">
      <c r="A5" s="6">
        <v>3</v>
      </c>
      <c r="B5" s="6"/>
      <c r="C5" s="6"/>
      <c r="D5" s="3">
        <f t="shared" si="14"/>
      </c>
      <c r="E5" s="19" t="str">
        <f t="shared" si="15"/>
        <v>mężczyzna</v>
      </c>
      <c r="F5" s="6"/>
      <c r="G5" s="19"/>
      <c r="H5" s="19" t="str">
        <f t="shared" si="0"/>
        <v>mężczyzna</v>
      </c>
      <c r="I5" s="19"/>
      <c r="J5" s="20"/>
      <c r="K5" s="20">
        <f t="shared" si="16"/>
      </c>
      <c r="L5" s="19" t="str">
        <f t="shared" si="1"/>
        <v>mężczyzna</v>
      </c>
      <c r="M5" s="6"/>
      <c r="N5" s="22" t="str">
        <f t="shared" si="2"/>
        <v>mężczyzna</v>
      </c>
      <c r="O5" s="6"/>
      <c r="P5" s="3" t="str">
        <f t="shared" si="3"/>
        <v>mężczyzna</v>
      </c>
      <c r="Q5" s="6"/>
      <c r="R5" s="3" t="str">
        <f t="shared" si="4"/>
        <v>mężczyzna</v>
      </c>
      <c r="S5" s="6"/>
      <c r="T5" s="3" t="str">
        <f t="shared" si="5"/>
        <v>mężczyzna</v>
      </c>
      <c r="U5" s="3"/>
      <c r="V5" s="3" t="str">
        <f t="shared" si="6"/>
        <v>mężczyzna</v>
      </c>
      <c r="W5" s="4"/>
      <c r="X5" s="3" t="str">
        <f t="shared" si="7"/>
        <v>mężczyzna</v>
      </c>
      <c r="Y5" s="3"/>
      <c r="Z5" s="3" t="str">
        <f t="shared" si="8"/>
        <v>mężczyzna</v>
      </c>
      <c r="AA5" s="3"/>
      <c r="AB5" s="4" t="str">
        <f t="shared" si="17"/>
        <v>mężczyzna</v>
      </c>
      <c r="AC5" s="3"/>
      <c r="AD5" s="4" t="str">
        <f t="shared" si="18"/>
        <v>mężczyzna</v>
      </c>
      <c r="AE5" s="3"/>
      <c r="AF5" s="3"/>
      <c r="AG5" s="4" t="str">
        <f>CONCATENATE(AF5,E5)</f>
        <v>mężczyzna</v>
      </c>
      <c r="AH5" s="4">
        <f t="shared" si="19"/>
      </c>
      <c r="AI5" s="5"/>
      <c r="AJ5" s="5">
        <f t="shared" si="9"/>
      </c>
      <c r="AK5" s="5" t="str">
        <f t="shared" si="10"/>
        <v>mężczyzna</v>
      </c>
      <c r="AL5" s="8"/>
      <c r="AM5" s="5" t="str">
        <f t="shared" si="11"/>
        <v>mężczyzna</v>
      </c>
      <c r="AN5" s="5"/>
      <c r="AO5" s="5" t="str">
        <f t="shared" si="12"/>
        <v>mężczyzna</v>
      </c>
      <c r="AP5" s="5"/>
      <c r="AQ5" s="5" t="str">
        <f t="shared" si="13"/>
        <v>mężczyzna</v>
      </c>
    </row>
    <row r="6" spans="1:43" ht="12.75">
      <c r="A6" s="6">
        <v>4</v>
      </c>
      <c r="B6" s="6"/>
      <c r="C6" s="6"/>
      <c r="D6" s="3">
        <f t="shared" si="14"/>
      </c>
      <c r="E6" s="19" t="str">
        <f t="shared" si="15"/>
        <v>mężczyzna</v>
      </c>
      <c r="F6" s="6"/>
      <c r="G6" s="19"/>
      <c r="H6" s="19" t="str">
        <f t="shared" si="0"/>
        <v>mężczyzna</v>
      </c>
      <c r="I6" s="19"/>
      <c r="J6" s="20"/>
      <c r="K6" s="20">
        <f t="shared" si="16"/>
      </c>
      <c r="L6" s="19" t="str">
        <f t="shared" si="1"/>
        <v>mężczyzna</v>
      </c>
      <c r="M6" s="6"/>
      <c r="N6" s="22" t="str">
        <f t="shared" si="2"/>
        <v>mężczyzna</v>
      </c>
      <c r="O6" s="6"/>
      <c r="P6" s="3" t="str">
        <f t="shared" si="3"/>
        <v>mężczyzna</v>
      </c>
      <c r="Q6" s="6"/>
      <c r="R6" s="3" t="str">
        <f t="shared" si="4"/>
        <v>mężczyzna</v>
      </c>
      <c r="S6" s="6"/>
      <c r="T6" s="3" t="str">
        <f t="shared" si="5"/>
        <v>mężczyzna</v>
      </c>
      <c r="U6" s="3"/>
      <c r="V6" s="3" t="str">
        <f t="shared" si="6"/>
        <v>mężczyzna</v>
      </c>
      <c r="W6" s="4"/>
      <c r="X6" s="3" t="str">
        <f t="shared" si="7"/>
        <v>mężczyzna</v>
      </c>
      <c r="Y6" s="3"/>
      <c r="Z6" s="3" t="str">
        <f t="shared" si="8"/>
        <v>mężczyzna</v>
      </c>
      <c r="AA6" s="3"/>
      <c r="AB6" s="4" t="str">
        <f t="shared" si="17"/>
        <v>mężczyzna</v>
      </c>
      <c r="AC6" s="3"/>
      <c r="AD6" s="4" t="str">
        <f t="shared" si="18"/>
        <v>mężczyzna</v>
      </c>
      <c r="AE6" s="3"/>
      <c r="AF6" s="3"/>
      <c r="AG6" s="4" t="str">
        <f>CONCATENATE(AF6,E6)</f>
        <v>mężczyzna</v>
      </c>
      <c r="AH6" s="4">
        <f t="shared" si="19"/>
      </c>
      <c r="AI6" s="5"/>
      <c r="AJ6" s="5">
        <f t="shared" si="9"/>
      </c>
      <c r="AK6" s="5" t="str">
        <f t="shared" si="10"/>
        <v>mężczyzna</v>
      </c>
      <c r="AL6" s="5"/>
      <c r="AM6" s="5" t="str">
        <f t="shared" si="11"/>
        <v>mężczyzna</v>
      </c>
      <c r="AN6" s="5"/>
      <c r="AO6" s="5" t="str">
        <f t="shared" si="12"/>
        <v>mężczyzna</v>
      </c>
      <c r="AP6" s="5"/>
      <c r="AQ6" s="5" t="str">
        <f t="shared" si="13"/>
        <v>mężczyzna</v>
      </c>
    </row>
    <row r="7" spans="1:43" ht="12.75">
      <c r="A7" s="6">
        <v>5</v>
      </c>
      <c r="B7" s="6"/>
      <c r="C7" s="6"/>
      <c r="D7" s="3">
        <f t="shared" si="14"/>
      </c>
      <c r="E7" s="19" t="str">
        <f t="shared" si="15"/>
        <v>mężczyzna</v>
      </c>
      <c r="F7" s="6"/>
      <c r="G7" s="19"/>
      <c r="H7" s="19" t="str">
        <f t="shared" si="0"/>
        <v>mężczyzna</v>
      </c>
      <c r="I7" s="19"/>
      <c r="J7" s="20"/>
      <c r="K7" s="20">
        <f t="shared" si="16"/>
      </c>
      <c r="L7" s="19" t="str">
        <f t="shared" si="1"/>
        <v>mężczyzna</v>
      </c>
      <c r="M7" s="6"/>
      <c r="N7" s="22" t="str">
        <f t="shared" si="2"/>
        <v>mężczyzna</v>
      </c>
      <c r="O7" s="6"/>
      <c r="P7" s="3" t="str">
        <f t="shared" si="3"/>
        <v>mężczyzna</v>
      </c>
      <c r="Q7" s="6"/>
      <c r="R7" s="3" t="str">
        <f t="shared" si="4"/>
        <v>mężczyzna</v>
      </c>
      <c r="S7" s="6"/>
      <c r="T7" s="3" t="str">
        <f t="shared" si="5"/>
        <v>mężczyzna</v>
      </c>
      <c r="U7" s="3"/>
      <c r="V7" s="3" t="str">
        <f t="shared" si="6"/>
        <v>mężczyzna</v>
      </c>
      <c r="W7" s="4"/>
      <c r="X7" s="3" t="str">
        <f t="shared" si="7"/>
        <v>mężczyzna</v>
      </c>
      <c r="Y7" s="3"/>
      <c r="Z7" s="3" t="str">
        <f t="shared" si="8"/>
        <v>mężczyzna</v>
      </c>
      <c r="AA7" s="3"/>
      <c r="AB7" s="4" t="str">
        <f t="shared" si="17"/>
        <v>mężczyzna</v>
      </c>
      <c r="AC7" s="3"/>
      <c r="AD7" s="4" t="str">
        <f t="shared" si="18"/>
        <v>mężczyzna</v>
      </c>
      <c r="AE7" s="3"/>
      <c r="AF7" s="3"/>
      <c r="AG7" s="4" t="str">
        <f>CONCATENATE(AF7,E7)</f>
        <v>mężczyzna</v>
      </c>
      <c r="AH7" s="4">
        <f t="shared" si="19"/>
      </c>
      <c r="AI7" s="5"/>
      <c r="AJ7" s="5">
        <f t="shared" si="9"/>
      </c>
      <c r="AK7" s="5" t="str">
        <f t="shared" si="10"/>
        <v>mężczyzna</v>
      </c>
      <c r="AL7" s="5"/>
      <c r="AM7" s="5" t="str">
        <f t="shared" si="11"/>
        <v>mężczyzna</v>
      </c>
      <c r="AN7" s="5"/>
      <c r="AO7" s="5" t="str">
        <f t="shared" si="12"/>
        <v>mężczyzna</v>
      </c>
      <c r="AP7" s="5"/>
      <c r="AQ7" s="5" t="str">
        <f t="shared" si="13"/>
        <v>mężczyzna</v>
      </c>
    </row>
    <row r="8" spans="1:43" ht="12.75">
      <c r="A8" s="6">
        <v>6</v>
      </c>
      <c r="B8" s="6"/>
      <c r="C8" s="6"/>
      <c r="D8" s="3">
        <f t="shared" si="14"/>
      </c>
      <c r="E8" s="19" t="str">
        <f t="shared" si="15"/>
        <v>mężczyzna</v>
      </c>
      <c r="F8" s="6"/>
      <c r="G8" s="19"/>
      <c r="H8" s="19" t="str">
        <f t="shared" si="0"/>
        <v>mężczyzna</v>
      </c>
      <c r="I8" s="19"/>
      <c r="J8" s="20"/>
      <c r="K8" s="20">
        <f t="shared" si="16"/>
      </c>
      <c r="L8" s="19" t="str">
        <f t="shared" si="1"/>
        <v>mężczyzna</v>
      </c>
      <c r="M8" s="6"/>
      <c r="N8" s="22" t="str">
        <f t="shared" si="2"/>
        <v>mężczyzna</v>
      </c>
      <c r="O8" s="6"/>
      <c r="P8" s="3" t="str">
        <f t="shared" si="3"/>
        <v>mężczyzna</v>
      </c>
      <c r="Q8" s="6"/>
      <c r="R8" s="3" t="str">
        <f t="shared" si="4"/>
        <v>mężczyzna</v>
      </c>
      <c r="S8" s="6"/>
      <c r="T8" s="3" t="str">
        <f t="shared" si="5"/>
        <v>mężczyzna</v>
      </c>
      <c r="U8" s="3"/>
      <c r="V8" s="3" t="str">
        <f t="shared" si="6"/>
        <v>mężczyzna</v>
      </c>
      <c r="W8" s="4"/>
      <c r="X8" s="3" t="str">
        <f t="shared" si="7"/>
        <v>mężczyzna</v>
      </c>
      <c r="Y8" s="3"/>
      <c r="Z8" s="3" t="str">
        <f t="shared" si="8"/>
        <v>mężczyzna</v>
      </c>
      <c r="AA8" s="3"/>
      <c r="AB8" s="4" t="str">
        <f t="shared" si="17"/>
        <v>mężczyzna</v>
      </c>
      <c r="AC8" s="3"/>
      <c r="AD8" s="4" t="str">
        <f t="shared" si="18"/>
        <v>mężczyzna</v>
      </c>
      <c r="AE8" s="3"/>
      <c r="AF8" s="3"/>
      <c r="AG8" s="4" t="str">
        <f>CONCATENATE(AF8,E8)</f>
        <v>mężczyzna</v>
      </c>
      <c r="AH8" s="4">
        <f t="shared" si="19"/>
      </c>
      <c r="AI8" s="5"/>
      <c r="AJ8" s="5">
        <f t="shared" si="9"/>
      </c>
      <c r="AK8" s="5" t="str">
        <f t="shared" si="10"/>
        <v>mężczyzna</v>
      </c>
      <c r="AL8" s="5"/>
      <c r="AM8" s="5" t="str">
        <f t="shared" si="11"/>
        <v>mężczyzna</v>
      </c>
      <c r="AN8" s="5"/>
      <c r="AO8" s="5" t="str">
        <f t="shared" si="12"/>
        <v>mężczyzna</v>
      </c>
      <c r="AP8" s="5"/>
      <c r="AQ8" s="5" t="str">
        <f t="shared" si="13"/>
        <v>mężczyzna</v>
      </c>
    </row>
    <row r="9" spans="1:43" ht="12.75">
      <c r="A9" s="6">
        <v>7</v>
      </c>
      <c r="B9" s="6"/>
      <c r="C9" s="6"/>
      <c r="D9" s="3">
        <f t="shared" si="14"/>
      </c>
      <c r="E9" s="19" t="str">
        <f t="shared" si="15"/>
        <v>mężczyzna</v>
      </c>
      <c r="F9" s="6"/>
      <c r="G9" s="19"/>
      <c r="H9" s="19" t="str">
        <f t="shared" si="0"/>
        <v>mężczyzna</v>
      </c>
      <c r="I9" s="19"/>
      <c r="J9" s="20"/>
      <c r="K9" s="20">
        <f t="shared" si="16"/>
      </c>
      <c r="L9" s="19" t="str">
        <f t="shared" si="1"/>
        <v>mężczyzna</v>
      </c>
      <c r="M9" s="6"/>
      <c r="N9" s="22" t="str">
        <f t="shared" si="2"/>
        <v>mężczyzna</v>
      </c>
      <c r="O9" s="6"/>
      <c r="P9" s="3" t="str">
        <f t="shared" si="3"/>
        <v>mężczyzna</v>
      </c>
      <c r="Q9" s="6"/>
      <c r="R9" s="3" t="str">
        <f t="shared" si="4"/>
        <v>mężczyzna</v>
      </c>
      <c r="S9" s="6"/>
      <c r="T9" s="3" t="str">
        <f t="shared" si="5"/>
        <v>mężczyzna</v>
      </c>
      <c r="U9" s="3"/>
      <c r="V9" s="3" t="str">
        <f t="shared" si="6"/>
        <v>mężczyzna</v>
      </c>
      <c r="W9" s="4"/>
      <c r="X9" s="3" t="str">
        <f t="shared" si="7"/>
        <v>mężczyzna</v>
      </c>
      <c r="Y9" s="3"/>
      <c r="Z9" s="3" t="str">
        <f t="shared" si="8"/>
        <v>mężczyzna</v>
      </c>
      <c r="AA9" s="3"/>
      <c r="AB9" s="4" t="str">
        <f t="shared" si="17"/>
        <v>mężczyzna</v>
      </c>
      <c r="AC9" s="3"/>
      <c r="AD9" s="4" t="str">
        <f t="shared" si="18"/>
        <v>mężczyzna</v>
      </c>
      <c r="AE9" s="3"/>
      <c r="AF9" s="3"/>
      <c r="AG9" s="4" t="str">
        <f>CONCATENATE(AF9,E9)</f>
        <v>mężczyzna</v>
      </c>
      <c r="AH9" s="4">
        <f t="shared" si="19"/>
      </c>
      <c r="AI9" s="5"/>
      <c r="AJ9" s="5">
        <f t="shared" si="9"/>
      </c>
      <c r="AK9" s="5" t="str">
        <f t="shared" si="10"/>
        <v>mężczyzna</v>
      </c>
      <c r="AL9" s="5"/>
      <c r="AM9" s="5" t="str">
        <f t="shared" si="11"/>
        <v>mężczyzna</v>
      </c>
      <c r="AN9" s="5"/>
      <c r="AO9" s="5" t="str">
        <f t="shared" si="12"/>
        <v>mężczyzna</v>
      </c>
      <c r="AP9" s="5"/>
      <c r="AQ9" s="5" t="str">
        <f t="shared" si="13"/>
        <v>mężczyzna</v>
      </c>
    </row>
    <row r="10" spans="1:43" ht="12.75">
      <c r="A10" s="6">
        <v>8</v>
      </c>
      <c r="B10" s="6"/>
      <c r="C10" s="6"/>
      <c r="D10" s="3">
        <f t="shared" si="14"/>
      </c>
      <c r="E10" s="19" t="str">
        <f t="shared" si="15"/>
        <v>mężczyzna</v>
      </c>
      <c r="F10" s="6"/>
      <c r="G10" s="19"/>
      <c r="H10" s="19" t="str">
        <f t="shared" si="0"/>
        <v>mężczyzna</v>
      </c>
      <c r="I10" s="19"/>
      <c r="J10" s="20"/>
      <c r="K10" s="20">
        <f t="shared" si="16"/>
      </c>
      <c r="L10" s="19" t="str">
        <f t="shared" si="1"/>
        <v>mężczyzna</v>
      </c>
      <c r="M10" s="6"/>
      <c r="N10" s="22" t="str">
        <f t="shared" si="2"/>
        <v>mężczyzna</v>
      </c>
      <c r="O10" s="6"/>
      <c r="P10" s="3" t="str">
        <f t="shared" si="3"/>
        <v>mężczyzna</v>
      </c>
      <c r="Q10" s="6"/>
      <c r="R10" s="3" t="str">
        <f t="shared" si="4"/>
        <v>mężczyzna</v>
      </c>
      <c r="S10" s="6"/>
      <c r="T10" s="3" t="str">
        <f t="shared" si="5"/>
        <v>mężczyzna</v>
      </c>
      <c r="U10" s="3"/>
      <c r="V10" s="3" t="str">
        <f t="shared" si="6"/>
        <v>mężczyzna</v>
      </c>
      <c r="W10" s="4"/>
      <c r="X10" s="3" t="str">
        <f t="shared" si="7"/>
        <v>mężczyzna</v>
      </c>
      <c r="Y10" s="3"/>
      <c r="Z10" s="3" t="str">
        <f t="shared" si="8"/>
        <v>mężczyzna</v>
      </c>
      <c r="AA10" s="3"/>
      <c r="AB10" s="4" t="str">
        <f t="shared" si="17"/>
        <v>mężczyzna</v>
      </c>
      <c r="AC10" s="3"/>
      <c r="AD10" s="4" t="str">
        <f t="shared" si="18"/>
        <v>mężczyzna</v>
      </c>
      <c r="AE10" s="3"/>
      <c r="AF10" s="3"/>
      <c r="AG10" s="4" t="str">
        <f>CONCATENATE(AF10,E10)</f>
        <v>mężczyzna</v>
      </c>
      <c r="AH10" s="4">
        <f t="shared" si="19"/>
      </c>
      <c r="AI10" s="5"/>
      <c r="AJ10" s="5">
        <f t="shared" si="9"/>
      </c>
      <c r="AK10" s="5" t="str">
        <f t="shared" si="10"/>
        <v>mężczyzna</v>
      </c>
      <c r="AL10" s="5"/>
      <c r="AM10" s="5" t="str">
        <f t="shared" si="11"/>
        <v>mężczyzna</v>
      </c>
      <c r="AN10" s="5"/>
      <c r="AO10" s="5" t="str">
        <f t="shared" si="12"/>
        <v>mężczyzna</v>
      </c>
      <c r="AP10" s="5"/>
      <c r="AQ10" s="5" t="str">
        <f t="shared" si="13"/>
        <v>mężczyzna</v>
      </c>
    </row>
    <row r="11" spans="1:43" ht="12.75">
      <c r="A11" s="6">
        <v>9</v>
      </c>
      <c r="B11" s="6"/>
      <c r="C11" s="6"/>
      <c r="D11" s="3">
        <f t="shared" si="14"/>
      </c>
      <c r="E11" s="19" t="str">
        <f t="shared" si="15"/>
        <v>mężczyzna</v>
      </c>
      <c r="F11" s="6"/>
      <c r="G11" s="19"/>
      <c r="H11" s="19" t="str">
        <f t="shared" si="0"/>
        <v>mężczyzna</v>
      </c>
      <c r="I11" s="19"/>
      <c r="J11" s="20"/>
      <c r="K11" s="20">
        <f t="shared" si="16"/>
      </c>
      <c r="L11" s="19" t="str">
        <f t="shared" si="1"/>
        <v>mężczyzna</v>
      </c>
      <c r="M11" s="6"/>
      <c r="N11" s="22" t="str">
        <f t="shared" si="2"/>
        <v>mężczyzna</v>
      </c>
      <c r="O11" s="6"/>
      <c r="P11" s="3" t="str">
        <f t="shared" si="3"/>
        <v>mężczyzna</v>
      </c>
      <c r="Q11" s="6"/>
      <c r="R11" s="3" t="str">
        <f t="shared" si="4"/>
        <v>mężczyzna</v>
      </c>
      <c r="S11" s="6"/>
      <c r="T11" s="3" t="str">
        <f t="shared" si="5"/>
        <v>mężczyzna</v>
      </c>
      <c r="U11" s="3"/>
      <c r="V11" s="3" t="str">
        <f t="shared" si="6"/>
        <v>mężczyzna</v>
      </c>
      <c r="W11" s="4"/>
      <c r="X11" s="3" t="str">
        <f t="shared" si="7"/>
        <v>mężczyzna</v>
      </c>
      <c r="Y11" s="3"/>
      <c r="Z11" s="3" t="str">
        <f t="shared" si="8"/>
        <v>mężczyzna</v>
      </c>
      <c r="AA11" s="3"/>
      <c r="AB11" s="4" t="str">
        <f t="shared" si="17"/>
        <v>mężczyzna</v>
      </c>
      <c r="AC11" s="3"/>
      <c r="AD11" s="4" t="str">
        <f t="shared" si="18"/>
        <v>mężczyzna</v>
      </c>
      <c r="AE11" s="3"/>
      <c r="AF11" s="3"/>
      <c r="AG11" s="4" t="str">
        <f>CONCATENATE(AF11,E11)</f>
        <v>mężczyzna</v>
      </c>
      <c r="AH11" s="4">
        <f t="shared" si="19"/>
      </c>
      <c r="AI11" s="5"/>
      <c r="AJ11" s="5">
        <f t="shared" si="9"/>
      </c>
      <c r="AK11" s="5" t="str">
        <f t="shared" si="10"/>
        <v>mężczyzna</v>
      </c>
      <c r="AL11" s="5"/>
      <c r="AM11" s="5" t="str">
        <f t="shared" si="11"/>
        <v>mężczyzna</v>
      </c>
      <c r="AN11" s="5"/>
      <c r="AO11" s="5" t="str">
        <f t="shared" si="12"/>
        <v>mężczyzna</v>
      </c>
      <c r="AP11" s="5"/>
      <c r="AQ11" s="5" t="str">
        <f t="shared" si="13"/>
        <v>mężczyzna</v>
      </c>
    </row>
    <row r="12" spans="1:43" ht="12.75">
      <c r="A12" s="6">
        <v>10</v>
      </c>
      <c r="B12" s="6"/>
      <c r="C12" s="6"/>
      <c r="D12" s="3">
        <f t="shared" si="14"/>
      </c>
      <c r="E12" s="19" t="str">
        <f t="shared" si="15"/>
        <v>mężczyzna</v>
      </c>
      <c r="F12" s="6"/>
      <c r="G12" s="19"/>
      <c r="H12" s="19" t="str">
        <f t="shared" si="0"/>
        <v>mężczyzna</v>
      </c>
      <c r="I12" s="19"/>
      <c r="J12" s="20"/>
      <c r="K12" s="20">
        <f t="shared" si="16"/>
      </c>
      <c r="L12" s="19" t="str">
        <f t="shared" si="1"/>
        <v>mężczyzna</v>
      </c>
      <c r="M12" s="6"/>
      <c r="N12" s="22" t="str">
        <f t="shared" si="2"/>
        <v>mężczyzna</v>
      </c>
      <c r="O12" s="6"/>
      <c r="P12" s="3" t="str">
        <f t="shared" si="3"/>
        <v>mężczyzna</v>
      </c>
      <c r="Q12" s="6"/>
      <c r="R12" s="3" t="str">
        <f t="shared" si="4"/>
        <v>mężczyzna</v>
      </c>
      <c r="S12" s="6"/>
      <c r="T12" s="3" t="str">
        <f t="shared" si="5"/>
        <v>mężczyzna</v>
      </c>
      <c r="U12" s="3"/>
      <c r="V12" s="3" t="str">
        <f t="shared" si="6"/>
        <v>mężczyzna</v>
      </c>
      <c r="W12" s="4"/>
      <c r="X12" s="3" t="str">
        <f t="shared" si="7"/>
        <v>mężczyzna</v>
      </c>
      <c r="Y12" s="3"/>
      <c r="Z12" s="3" t="str">
        <f t="shared" si="8"/>
        <v>mężczyzna</v>
      </c>
      <c r="AA12" s="3"/>
      <c r="AB12" s="4" t="str">
        <f t="shared" si="17"/>
        <v>mężczyzna</v>
      </c>
      <c r="AC12" s="3"/>
      <c r="AD12" s="4" t="str">
        <f t="shared" si="18"/>
        <v>mężczyzna</v>
      </c>
      <c r="AE12" s="3"/>
      <c r="AF12" s="3"/>
      <c r="AG12" s="4" t="str">
        <f>CONCATENATE(AF12,E12)</f>
        <v>mężczyzna</v>
      </c>
      <c r="AH12" s="4">
        <f t="shared" si="19"/>
      </c>
      <c r="AI12" s="5"/>
      <c r="AJ12" s="5">
        <f t="shared" si="9"/>
      </c>
      <c r="AK12" s="5" t="str">
        <f t="shared" si="10"/>
        <v>mężczyzna</v>
      </c>
      <c r="AL12" s="5"/>
      <c r="AM12" s="5" t="str">
        <f t="shared" si="11"/>
        <v>mężczyzna</v>
      </c>
      <c r="AN12" s="5"/>
      <c r="AO12" s="5" t="str">
        <f t="shared" si="12"/>
        <v>mężczyzna</v>
      </c>
      <c r="AP12" s="5"/>
      <c r="AQ12" s="5" t="str">
        <f t="shared" si="13"/>
        <v>mężczyzna</v>
      </c>
    </row>
    <row r="13" spans="1:43" ht="12.75">
      <c r="A13" s="6">
        <v>11</v>
      </c>
      <c r="B13" s="6"/>
      <c r="C13" s="6"/>
      <c r="D13" s="3">
        <f t="shared" si="14"/>
      </c>
      <c r="E13" s="19" t="str">
        <f t="shared" si="15"/>
        <v>mężczyzna</v>
      </c>
      <c r="F13" s="6"/>
      <c r="G13" s="19"/>
      <c r="H13" s="19" t="str">
        <f t="shared" si="0"/>
        <v>mężczyzna</v>
      </c>
      <c r="I13" s="19"/>
      <c r="J13" s="20"/>
      <c r="K13" s="20">
        <f t="shared" si="16"/>
      </c>
      <c r="L13" s="19" t="str">
        <f t="shared" si="1"/>
        <v>mężczyzna</v>
      </c>
      <c r="M13" s="6"/>
      <c r="N13" s="22" t="str">
        <f t="shared" si="2"/>
        <v>mężczyzna</v>
      </c>
      <c r="O13" s="6"/>
      <c r="P13" s="3" t="str">
        <f t="shared" si="3"/>
        <v>mężczyzna</v>
      </c>
      <c r="Q13" s="6"/>
      <c r="R13" s="3" t="str">
        <f t="shared" si="4"/>
        <v>mężczyzna</v>
      </c>
      <c r="S13" s="6"/>
      <c r="T13" s="3" t="str">
        <f t="shared" si="5"/>
        <v>mężczyzna</v>
      </c>
      <c r="U13" s="3"/>
      <c r="V13" s="3" t="str">
        <f t="shared" si="6"/>
        <v>mężczyzna</v>
      </c>
      <c r="W13" s="4"/>
      <c r="X13" s="3" t="str">
        <f t="shared" si="7"/>
        <v>mężczyzna</v>
      </c>
      <c r="Y13" s="3"/>
      <c r="Z13" s="3" t="str">
        <f t="shared" si="8"/>
        <v>mężczyzna</v>
      </c>
      <c r="AA13" s="3"/>
      <c r="AB13" s="4" t="str">
        <f t="shared" si="17"/>
        <v>mężczyzna</v>
      </c>
      <c r="AC13" s="3"/>
      <c r="AD13" s="4" t="str">
        <f t="shared" si="18"/>
        <v>mężczyzna</v>
      </c>
      <c r="AE13" s="3"/>
      <c r="AF13" s="3"/>
      <c r="AG13" s="4" t="str">
        <f>CONCATENATE(AF13,E13)</f>
        <v>mężczyzna</v>
      </c>
      <c r="AH13" s="4">
        <f t="shared" si="19"/>
      </c>
      <c r="AI13" s="5"/>
      <c r="AJ13" s="5">
        <f t="shared" si="9"/>
      </c>
      <c r="AK13" s="5" t="str">
        <f t="shared" si="10"/>
        <v>mężczyzna</v>
      </c>
      <c r="AL13" s="5"/>
      <c r="AM13" s="5" t="str">
        <f t="shared" si="11"/>
        <v>mężczyzna</v>
      </c>
      <c r="AN13" s="5"/>
      <c r="AO13" s="5" t="str">
        <f t="shared" si="12"/>
        <v>mężczyzna</v>
      </c>
      <c r="AP13" s="5"/>
      <c r="AQ13" s="5" t="str">
        <f t="shared" si="13"/>
        <v>mężczyzna</v>
      </c>
    </row>
    <row r="14" spans="1:43" ht="12.75">
      <c r="A14" s="6">
        <v>12</v>
      </c>
      <c r="B14" s="6"/>
      <c r="C14" s="6"/>
      <c r="D14" s="3">
        <f t="shared" si="14"/>
      </c>
      <c r="E14" s="19" t="str">
        <f t="shared" si="15"/>
        <v>mężczyzna</v>
      </c>
      <c r="F14" s="6"/>
      <c r="G14" s="19"/>
      <c r="H14" s="19" t="str">
        <f t="shared" si="0"/>
        <v>mężczyzna</v>
      </c>
      <c r="I14" s="19"/>
      <c r="J14" s="20"/>
      <c r="K14" s="20">
        <f t="shared" si="16"/>
      </c>
      <c r="L14" s="19" t="str">
        <f t="shared" si="1"/>
        <v>mężczyzna</v>
      </c>
      <c r="M14" s="6"/>
      <c r="N14" s="22" t="str">
        <f t="shared" si="2"/>
        <v>mężczyzna</v>
      </c>
      <c r="O14" s="6"/>
      <c r="P14" s="3" t="str">
        <f t="shared" si="3"/>
        <v>mężczyzna</v>
      </c>
      <c r="Q14" s="6"/>
      <c r="R14" s="3" t="str">
        <f t="shared" si="4"/>
        <v>mężczyzna</v>
      </c>
      <c r="S14" s="6"/>
      <c r="T14" s="3" t="str">
        <f t="shared" si="5"/>
        <v>mężczyzna</v>
      </c>
      <c r="U14" s="3"/>
      <c r="V14" s="3" t="str">
        <f t="shared" si="6"/>
        <v>mężczyzna</v>
      </c>
      <c r="W14" s="4"/>
      <c r="X14" s="3" t="str">
        <f t="shared" si="7"/>
        <v>mężczyzna</v>
      </c>
      <c r="Y14" s="3"/>
      <c r="Z14" s="3" t="str">
        <f t="shared" si="8"/>
        <v>mężczyzna</v>
      </c>
      <c r="AA14" s="3"/>
      <c r="AB14" s="4" t="str">
        <f t="shared" si="17"/>
        <v>mężczyzna</v>
      </c>
      <c r="AC14" s="3"/>
      <c r="AD14" s="4" t="str">
        <f t="shared" si="18"/>
        <v>mężczyzna</v>
      </c>
      <c r="AE14" s="3"/>
      <c r="AF14" s="3"/>
      <c r="AG14" s="4" t="str">
        <f>CONCATENATE(AF14,E14)</f>
        <v>mężczyzna</v>
      </c>
      <c r="AH14" s="4">
        <f t="shared" si="19"/>
      </c>
      <c r="AI14" s="5"/>
      <c r="AJ14" s="5">
        <f t="shared" si="9"/>
      </c>
      <c r="AK14" s="5" t="str">
        <f t="shared" si="10"/>
        <v>mężczyzna</v>
      </c>
      <c r="AL14" s="5"/>
      <c r="AM14" s="5" t="str">
        <f t="shared" si="11"/>
        <v>mężczyzna</v>
      </c>
      <c r="AN14" s="5"/>
      <c r="AO14" s="5" t="str">
        <f t="shared" si="12"/>
        <v>mężczyzna</v>
      </c>
      <c r="AP14" s="5"/>
      <c r="AQ14" s="5" t="str">
        <f t="shared" si="13"/>
        <v>mężczyzna</v>
      </c>
    </row>
    <row r="15" spans="1:43" ht="12.75">
      <c r="A15" s="6">
        <v>13</v>
      </c>
      <c r="B15" s="6"/>
      <c r="C15" s="6"/>
      <c r="D15" s="3">
        <f t="shared" si="14"/>
      </c>
      <c r="E15" s="19" t="str">
        <f t="shared" si="15"/>
        <v>mężczyzna</v>
      </c>
      <c r="F15" s="6"/>
      <c r="G15" s="19"/>
      <c r="H15" s="19" t="str">
        <f t="shared" si="0"/>
        <v>mężczyzna</v>
      </c>
      <c r="I15" s="19"/>
      <c r="J15" s="20"/>
      <c r="K15" s="20">
        <f t="shared" si="16"/>
      </c>
      <c r="L15" s="19" t="str">
        <f t="shared" si="1"/>
        <v>mężczyzna</v>
      </c>
      <c r="M15" s="6"/>
      <c r="N15" s="22" t="str">
        <f t="shared" si="2"/>
        <v>mężczyzna</v>
      </c>
      <c r="O15" s="6"/>
      <c r="P15" s="3" t="str">
        <f t="shared" si="3"/>
        <v>mężczyzna</v>
      </c>
      <c r="Q15" s="6"/>
      <c r="R15" s="3" t="str">
        <f t="shared" si="4"/>
        <v>mężczyzna</v>
      </c>
      <c r="S15" s="6"/>
      <c r="T15" s="3" t="str">
        <f t="shared" si="5"/>
        <v>mężczyzna</v>
      </c>
      <c r="U15" s="3"/>
      <c r="V15" s="3" t="str">
        <f t="shared" si="6"/>
        <v>mężczyzna</v>
      </c>
      <c r="W15" s="4"/>
      <c r="X15" s="3" t="str">
        <f t="shared" si="7"/>
        <v>mężczyzna</v>
      </c>
      <c r="Y15" s="3"/>
      <c r="Z15" s="3" t="str">
        <f t="shared" si="8"/>
        <v>mężczyzna</v>
      </c>
      <c r="AA15" s="3"/>
      <c r="AB15" s="4" t="str">
        <f t="shared" si="17"/>
        <v>mężczyzna</v>
      </c>
      <c r="AC15" s="3"/>
      <c r="AD15" s="4" t="str">
        <f t="shared" si="18"/>
        <v>mężczyzna</v>
      </c>
      <c r="AE15" s="3"/>
      <c r="AF15" s="3"/>
      <c r="AG15" s="4" t="str">
        <f>CONCATENATE(AF15,E15)</f>
        <v>mężczyzna</v>
      </c>
      <c r="AH15" s="4">
        <f t="shared" si="19"/>
      </c>
      <c r="AI15" s="5"/>
      <c r="AJ15" s="5">
        <f t="shared" si="9"/>
      </c>
      <c r="AK15" s="5" t="str">
        <f t="shared" si="10"/>
        <v>mężczyzna</v>
      </c>
      <c r="AL15" s="5"/>
      <c r="AM15" s="5" t="str">
        <f t="shared" si="11"/>
        <v>mężczyzna</v>
      </c>
      <c r="AN15" s="5"/>
      <c r="AO15" s="5" t="str">
        <f t="shared" si="12"/>
        <v>mężczyzna</v>
      </c>
      <c r="AP15" s="5"/>
      <c r="AQ15" s="5" t="str">
        <f t="shared" si="13"/>
        <v>mężczyzna</v>
      </c>
    </row>
    <row r="16" spans="1:43" ht="12.75">
      <c r="A16" s="6">
        <v>14</v>
      </c>
      <c r="B16" s="6"/>
      <c r="C16" s="6"/>
      <c r="D16" s="3">
        <f t="shared" si="14"/>
      </c>
      <c r="E16" s="19" t="str">
        <f t="shared" si="15"/>
        <v>mężczyzna</v>
      </c>
      <c r="F16" s="6"/>
      <c r="G16" s="19"/>
      <c r="H16" s="19" t="str">
        <f t="shared" si="0"/>
        <v>mężczyzna</v>
      </c>
      <c r="I16" s="19"/>
      <c r="J16" s="20"/>
      <c r="K16" s="20">
        <f t="shared" si="16"/>
      </c>
      <c r="L16" s="19" t="str">
        <f t="shared" si="1"/>
        <v>mężczyzna</v>
      </c>
      <c r="M16" s="6"/>
      <c r="N16" s="22" t="str">
        <f t="shared" si="2"/>
        <v>mężczyzna</v>
      </c>
      <c r="O16" s="6"/>
      <c r="P16" s="3" t="str">
        <f t="shared" si="3"/>
        <v>mężczyzna</v>
      </c>
      <c r="Q16" s="6"/>
      <c r="R16" s="3" t="str">
        <f t="shared" si="4"/>
        <v>mężczyzna</v>
      </c>
      <c r="S16" s="6"/>
      <c r="T16" s="3" t="str">
        <f t="shared" si="5"/>
        <v>mężczyzna</v>
      </c>
      <c r="U16" s="3"/>
      <c r="V16" s="3" t="str">
        <f t="shared" si="6"/>
        <v>mężczyzna</v>
      </c>
      <c r="W16" s="4"/>
      <c r="X16" s="3" t="str">
        <f t="shared" si="7"/>
        <v>mężczyzna</v>
      </c>
      <c r="Y16" s="3"/>
      <c r="Z16" s="3" t="str">
        <f t="shared" si="8"/>
        <v>mężczyzna</v>
      </c>
      <c r="AA16" s="3"/>
      <c r="AB16" s="4" t="str">
        <f t="shared" si="17"/>
        <v>mężczyzna</v>
      </c>
      <c r="AC16" s="3"/>
      <c r="AD16" s="4" t="str">
        <f t="shared" si="18"/>
        <v>mężczyzna</v>
      </c>
      <c r="AE16" s="3"/>
      <c r="AF16" s="3"/>
      <c r="AG16" s="4" t="str">
        <f>CONCATENATE(AF16,E16)</f>
        <v>mężczyzna</v>
      </c>
      <c r="AH16" s="4">
        <f t="shared" si="19"/>
      </c>
      <c r="AI16" s="5"/>
      <c r="AJ16" s="5">
        <f t="shared" si="9"/>
      </c>
      <c r="AK16" s="5" t="str">
        <f t="shared" si="10"/>
        <v>mężczyzna</v>
      </c>
      <c r="AL16" s="5"/>
      <c r="AM16" s="5" t="str">
        <f t="shared" si="11"/>
        <v>mężczyzna</v>
      </c>
      <c r="AN16" s="5"/>
      <c r="AO16" s="5" t="str">
        <f t="shared" si="12"/>
        <v>mężczyzna</v>
      </c>
      <c r="AP16" s="5"/>
      <c r="AQ16" s="5" t="str">
        <f t="shared" si="13"/>
        <v>mężczyzna</v>
      </c>
    </row>
    <row r="17" spans="1:43" ht="12.75">
      <c r="A17" s="6">
        <v>15</v>
      </c>
      <c r="B17" s="6"/>
      <c r="C17" s="6"/>
      <c r="D17" s="3">
        <f t="shared" si="14"/>
      </c>
      <c r="E17" s="19" t="str">
        <f t="shared" si="15"/>
        <v>mężczyzna</v>
      </c>
      <c r="F17" s="6"/>
      <c r="G17" s="19"/>
      <c r="H17" s="19" t="str">
        <f t="shared" si="0"/>
        <v>mężczyzna</v>
      </c>
      <c r="I17" s="19"/>
      <c r="J17" s="20"/>
      <c r="K17" s="20">
        <f t="shared" si="16"/>
      </c>
      <c r="L17" s="19" t="str">
        <f t="shared" si="1"/>
        <v>mężczyzna</v>
      </c>
      <c r="M17" s="6"/>
      <c r="N17" s="22" t="str">
        <f t="shared" si="2"/>
        <v>mężczyzna</v>
      </c>
      <c r="O17" s="6"/>
      <c r="P17" s="3" t="str">
        <f t="shared" si="3"/>
        <v>mężczyzna</v>
      </c>
      <c r="Q17" s="6"/>
      <c r="R17" s="3" t="str">
        <f t="shared" si="4"/>
        <v>mężczyzna</v>
      </c>
      <c r="S17" s="6"/>
      <c r="T17" s="3" t="str">
        <f t="shared" si="5"/>
        <v>mężczyzna</v>
      </c>
      <c r="U17" s="3"/>
      <c r="V17" s="3" t="str">
        <f t="shared" si="6"/>
        <v>mężczyzna</v>
      </c>
      <c r="W17" s="4"/>
      <c r="X17" s="3" t="str">
        <f t="shared" si="7"/>
        <v>mężczyzna</v>
      </c>
      <c r="Y17" s="3"/>
      <c r="Z17" s="3" t="str">
        <f t="shared" si="8"/>
        <v>mężczyzna</v>
      </c>
      <c r="AA17" s="3"/>
      <c r="AB17" s="4" t="str">
        <f t="shared" si="17"/>
        <v>mężczyzna</v>
      </c>
      <c r="AC17" s="3"/>
      <c r="AD17" s="4" t="str">
        <f t="shared" si="18"/>
        <v>mężczyzna</v>
      </c>
      <c r="AE17" s="3"/>
      <c r="AF17" s="3"/>
      <c r="AG17" s="4" t="str">
        <f>CONCATENATE(AF17,E17)</f>
        <v>mężczyzna</v>
      </c>
      <c r="AH17" s="4">
        <f t="shared" si="19"/>
      </c>
      <c r="AI17" s="5"/>
      <c r="AJ17" s="5">
        <f t="shared" si="9"/>
      </c>
      <c r="AK17" s="5" t="str">
        <f t="shared" si="10"/>
        <v>mężczyzna</v>
      </c>
      <c r="AL17" s="5"/>
      <c r="AM17" s="5" t="str">
        <f t="shared" si="11"/>
        <v>mężczyzna</v>
      </c>
      <c r="AN17" s="5"/>
      <c r="AO17" s="5" t="str">
        <f t="shared" si="12"/>
        <v>mężczyzna</v>
      </c>
      <c r="AP17" s="5"/>
      <c r="AQ17" s="5" t="str">
        <f t="shared" si="13"/>
        <v>mężczyzna</v>
      </c>
    </row>
    <row r="18" spans="1:43" ht="12.75">
      <c r="A18" s="6">
        <v>16</v>
      </c>
      <c r="B18" s="6"/>
      <c r="C18" s="6"/>
      <c r="D18" s="3">
        <f t="shared" si="14"/>
      </c>
      <c r="E18" s="19" t="str">
        <f t="shared" si="15"/>
        <v>mężczyzna</v>
      </c>
      <c r="F18" s="6"/>
      <c r="G18" s="19"/>
      <c r="H18" s="19" t="str">
        <f t="shared" si="0"/>
        <v>mężczyzna</v>
      </c>
      <c r="I18" s="19"/>
      <c r="J18" s="20"/>
      <c r="K18" s="20">
        <f t="shared" si="16"/>
      </c>
      <c r="L18" s="19" t="str">
        <f t="shared" si="1"/>
        <v>mężczyzna</v>
      </c>
      <c r="M18" s="6"/>
      <c r="N18" s="22" t="str">
        <f t="shared" si="2"/>
        <v>mężczyzna</v>
      </c>
      <c r="O18" s="6"/>
      <c r="P18" s="3" t="str">
        <f t="shared" si="3"/>
        <v>mężczyzna</v>
      </c>
      <c r="Q18" s="6"/>
      <c r="R18" s="3" t="str">
        <f t="shared" si="4"/>
        <v>mężczyzna</v>
      </c>
      <c r="S18" s="6"/>
      <c r="T18" s="3" t="str">
        <f t="shared" si="5"/>
        <v>mężczyzna</v>
      </c>
      <c r="U18" s="3"/>
      <c r="V18" s="3" t="str">
        <f t="shared" si="6"/>
        <v>mężczyzna</v>
      </c>
      <c r="W18" s="4"/>
      <c r="X18" s="3" t="str">
        <f t="shared" si="7"/>
        <v>mężczyzna</v>
      </c>
      <c r="Y18" s="3"/>
      <c r="Z18" s="3" t="str">
        <f t="shared" si="8"/>
        <v>mężczyzna</v>
      </c>
      <c r="AA18" s="3"/>
      <c r="AB18" s="4" t="str">
        <f t="shared" si="17"/>
        <v>mężczyzna</v>
      </c>
      <c r="AC18" s="3"/>
      <c r="AD18" s="4" t="str">
        <f t="shared" si="18"/>
        <v>mężczyzna</v>
      </c>
      <c r="AE18" s="3"/>
      <c r="AF18" s="3"/>
      <c r="AG18" s="4" t="str">
        <f>CONCATENATE(AF18,E18)</f>
        <v>mężczyzna</v>
      </c>
      <c r="AH18" s="4">
        <f t="shared" si="19"/>
      </c>
      <c r="AI18" s="5"/>
      <c r="AJ18" s="5">
        <f t="shared" si="9"/>
      </c>
      <c r="AK18" s="5" t="str">
        <f t="shared" si="10"/>
        <v>mężczyzna</v>
      </c>
      <c r="AL18" s="5"/>
      <c r="AM18" s="5" t="str">
        <f t="shared" si="11"/>
        <v>mężczyzna</v>
      </c>
      <c r="AN18" s="5"/>
      <c r="AO18" s="5" t="str">
        <f t="shared" si="12"/>
        <v>mężczyzna</v>
      </c>
      <c r="AP18" s="5"/>
      <c r="AQ18" s="5" t="str">
        <f t="shared" si="13"/>
        <v>mężczyzna</v>
      </c>
    </row>
    <row r="19" spans="1:43" ht="12.75">
      <c r="A19" s="6">
        <v>17</v>
      </c>
      <c r="B19" s="6"/>
      <c r="C19" s="6"/>
      <c r="D19" s="3">
        <f t="shared" si="14"/>
      </c>
      <c r="E19" s="19" t="str">
        <f t="shared" si="15"/>
        <v>mężczyzna</v>
      </c>
      <c r="F19" s="6"/>
      <c r="G19" s="19"/>
      <c r="H19" s="19" t="str">
        <f t="shared" si="0"/>
        <v>mężczyzna</v>
      </c>
      <c r="I19" s="19"/>
      <c r="J19" s="20"/>
      <c r="K19" s="20">
        <f t="shared" si="16"/>
      </c>
      <c r="L19" s="19" t="str">
        <f t="shared" si="1"/>
        <v>mężczyzna</v>
      </c>
      <c r="M19" s="6"/>
      <c r="N19" s="22" t="str">
        <f t="shared" si="2"/>
        <v>mężczyzna</v>
      </c>
      <c r="O19" s="6"/>
      <c r="P19" s="3" t="str">
        <f t="shared" si="3"/>
        <v>mężczyzna</v>
      </c>
      <c r="Q19" s="6"/>
      <c r="R19" s="3" t="str">
        <f t="shared" si="4"/>
        <v>mężczyzna</v>
      </c>
      <c r="S19" s="6"/>
      <c r="T19" s="3" t="str">
        <f t="shared" si="5"/>
        <v>mężczyzna</v>
      </c>
      <c r="U19" s="3"/>
      <c r="V19" s="3" t="str">
        <f t="shared" si="6"/>
        <v>mężczyzna</v>
      </c>
      <c r="W19" s="4"/>
      <c r="X19" s="3" t="str">
        <f t="shared" si="7"/>
        <v>mężczyzna</v>
      </c>
      <c r="Y19" s="3"/>
      <c r="Z19" s="3" t="str">
        <f t="shared" si="8"/>
        <v>mężczyzna</v>
      </c>
      <c r="AA19" s="3"/>
      <c r="AB19" s="4" t="str">
        <f t="shared" si="17"/>
        <v>mężczyzna</v>
      </c>
      <c r="AC19" s="3"/>
      <c r="AD19" s="4" t="str">
        <f t="shared" si="18"/>
        <v>mężczyzna</v>
      </c>
      <c r="AE19" s="3"/>
      <c r="AF19" s="3"/>
      <c r="AG19" s="4" t="str">
        <f>CONCATENATE(AF19,E19)</f>
        <v>mężczyzna</v>
      </c>
      <c r="AH19" s="4">
        <f t="shared" si="19"/>
      </c>
      <c r="AI19" s="5"/>
      <c r="AJ19" s="5">
        <f t="shared" si="9"/>
      </c>
      <c r="AK19" s="5" t="str">
        <f t="shared" si="10"/>
        <v>mężczyzna</v>
      </c>
      <c r="AL19" s="5"/>
      <c r="AM19" s="5" t="str">
        <f t="shared" si="11"/>
        <v>mężczyzna</v>
      </c>
      <c r="AN19" s="5"/>
      <c r="AO19" s="5" t="str">
        <f t="shared" si="12"/>
        <v>mężczyzna</v>
      </c>
      <c r="AP19" s="5"/>
      <c r="AQ19" s="5" t="str">
        <f t="shared" si="13"/>
        <v>mężczyzna</v>
      </c>
    </row>
    <row r="20" spans="1:43" ht="12.75">
      <c r="A20" s="6">
        <v>18</v>
      </c>
      <c r="B20" s="6"/>
      <c r="C20" s="6"/>
      <c r="D20" s="3">
        <f t="shared" si="14"/>
      </c>
      <c r="E20" s="19" t="str">
        <f t="shared" si="15"/>
        <v>mężczyzna</v>
      </c>
      <c r="F20" s="6"/>
      <c r="G20" s="19"/>
      <c r="H20" s="19" t="str">
        <f t="shared" si="0"/>
        <v>mężczyzna</v>
      </c>
      <c r="I20" s="19"/>
      <c r="J20" s="20"/>
      <c r="K20" s="20">
        <f t="shared" si="16"/>
      </c>
      <c r="L20" s="19" t="str">
        <f t="shared" si="1"/>
        <v>mężczyzna</v>
      </c>
      <c r="M20" s="6"/>
      <c r="N20" s="22" t="str">
        <f t="shared" si="2"/>
        <v>mężczyzna</v>
      </c>
      <c r="O20" s="6"/>
      <c r="P20" s="3" t="str">
        <f t="shared" si="3"/>
        <v>mężczyzna</v>
      </c>
      <c r="Q20" s="6"/>
      <c r="R20" s="3" t="str">
        <f t="shared" si="4"/>
        <v>mężczyzna</v>
      </c>
      <c r="S20" s="6"/>
      <c r="T20" s="3" t="str">
        <f t="shared" si="5"/>
        <v>mężczyzna</v>
      </c>
      <c r="U20" s="3"/>
      <c r="V20" s="3" t="str">
        <f t="shared" si="6"/>
        <v>mężczyzna</v>
      </c>
      <c r="W20" s="4"/>
      <c r="X20" s="3" t="str">
        <f t="shared" si="7"/>
        <v>mężczyzna</v>
      </c>
      <c r="Y20" s="3"/>
      <c r="Z20" s="3" t="str">
        <f t="shared" si="8"/>
        <v>mężczyzna</v>
      </c>
      <c r="AA20" s="3"/>
      <c r="AB20" s="4" t="str">
        <f t="shared" si="17"/>
        <v>mężczyzna</v>
      </c>
      <c r="AC20" s="3"/>
      <c r="AD20" s="4" t="str">
        <f t="shared" si="18"/>
        <v>mężczyzna</v>
      </c>
      <c r="AE20" s="3"/>
      <c r="AF20" s="3"/>
      <c r="AG20" s="4" t="str">
        <f>CONCATENATE(AF20,E20)</f>
        <v>mężczyzna</v>
      </c>
      <c r="AH20" s="4">
        <f t="shared" si="19"/>
      </c>
      <c r="AI20" s="5"/>
      <c r="AJ20" s="5">
        <f t="shared" si="9"/>
      </c>
      <c r="AK20" s="5" t="str">
        <f t="shared" si="10"/>
        <v>mężczyzna</v>
      </c>
      <c r="AL20" s="5"/>
      <c r="AM20" s="5" t="str">
        <f t="shared" si="11"/>
        <v>mężczyzna</v>
      </c>
      <c r="AN20" s="5"/>
      <c r="AO20" s="5" t="str">
        <f t="shared" si="12"/>
        <v>mężczyzna</v>
      </c>
      <c r="AP20" s="5"/>
      <c r="AQ20" s="5" t="str">
        <f t="shared" si="13"/>
        <v>mężczyzna</v>
      </c>
    </row>
    <row r="21" spans="1:43" ht="12.75">
      <c r="A21" s="6">
        <v>19</v>
      </c>
      <c r="B21" s="6"/>
      <c r="C21" s="6"/>
      <c r="D21" s="3">
        <f t="shared" si="14"/>
      </c>
      <c r="E21" s="19" t="str">
        <f t="shared" si="15"/>
        <v>mężczyzna</v>
      </c>
      <c r="F21" s="6"/>
      <c r="G21" s="19"/>
      <c r="H21" s="19" t="str">
        <f t="shared" si="0"/>
        <v>mężczyzna</v>
      </c>
      <c r="I21" s="19"/>
      <c r="J21" s="20"/>
      <c r="K21" s="20">
        <f t="shared" si="16"/>
      </c>
      <c r="L21" s="19" t="str">
        <f t="shared" si="1"/>
        <v>mężczyzna</v>
      </c>
      <c r="M21" s="6"/>
      <c r="N21" s="22" t="str">
        <f t="shared" si="2"/>
        <v>mężczyzna</v>
      </c>
      <c r="O21" s="6"/>
      <c r="P21" s="3" t="str">
        <f t="shared" si="3"/>
        <v>mężczyzna</v>
      </c>
      <c r="Q21" s="6"/>
      <c r="R21" s="3" t="str">
        <f t="shared" si="4"/>
        <v>mężczyzna</v>
      </c>
      <c r="S21" s="6"/>
      <c r="T21" s="3" t="str">
        <f t="shared" si="5"/>
        <v>mężczyzna</v>
      </c>
      <c r="U21" s="3"/>
      <c r="V21" s="3" t="str">
        <f t="shared" si="6"/>
        <v>mężczyzna</v>
      </c>
      <c r="W21" s="4"/>
      <c r="X21" s="3" t="str">
        <f t="shared" si="7"/>
        <v>mężczyzna</v>
      </c>
      <c r="Y21" s="3"/>
      <c r="Z21" s="3" t="str">
        <f t="shared" si="8"/>
        <v>mężczyzna</v>
      </c>
      <c r="AA21" s="3"/>
      <c r="AB21" s="4" t="str">
        <f t="shared" si="17"/>
        <v>mężczyzna</v>
      </c>
      <c r="AC21" s="3"/>
      <c r="AD21" s="4" t="str">
        <f t="shared" si="18"/>
        <v>mężczyzna</v>
      </c>
      <c r="AE21" s="3"/>
      <c r="AF21" s="3"/>
      <c r="AG21" s="4" t="str">
        <f>CONCATENATE(AF21,E21)</f>
        <v>mężczyzna</v>
      </c>
      <c r="AH21" s="4">
        <f t="shared" si="19"/>
      </c>
      <c r="AI21" s="5"/>
      <c r="AJ21" s="5">
        <f t="shared" si="9"/>
      </c>
      <c r="AK21" s="5" t="str">
        <f t="shared" si="10"/>
        <v>mężczyzna</v>
      </c>
      <c r="AL21" s="5"/>
      <c r="AM21" s="5" t="str">
        <f t="shared" si="11"/>
        <v>mężczyzna</v>
      </c>
      <c r="AN21" s="5"/>
      <c r="AO21" s="5" t="str">
        <f t="shared" si="12"/>
        <v>mężczyzna</v>
      </c>
      <c r="AP21" s="5"/>
      <c r="AQ21" s="5" t="str">
        <f t="shared" si="13"/>
        <v>mężczyzna</v>
      </c>
    </row>
    <row r="22" spans="1:43" ht="12.75">
      <c r="A22" s="6">
        <v>20</v>
      </c>
      <c r="B22" s="6"/>
      <c r="C22" s="6"/>
      <c r="D22" s="3">
        <f t="shared" si="14"/>
      </c>
      <c r="E22" s="19" t="str">
        <f t="shared" si="15"/>
        <v>mężczyzna</v>
      </c>
      <c r="F22" s="6"/>
      <c r="G22" s="19"/>
      <c r="H22" s="19" t="str">
        <f t="shared" si="0"/>
        <v>mężczyzna</v>
      </c>
      <c r="I22" s="19"/>
      <c r="J22" s="20"/>
      <c r="K22" s="20">
        <f t="shared" si="16"/>
      </c>
      <c r="L22" s="19" t="str">
        <f t="shared" si="1"/>
        <v>mężczyzna</v>
      </c>
      <c r="M22" s="6"/>
      <c r="N22" s="22" t="str">
        <f t="shared" si="2"/>
        <v>mężczyzna</v>
      </c>
      <c r="O22" s="6"/>
      <c r="P22" s="3" t="str">
        <f t="shared" si="3"/>
        <v>mężczyzna</v>
      </c>
      <c r="Q22" s="6"/>
      <c r="R22" s="3" t="str">
        <f t="shared" si="4"/>
        <v>mężczyzna</v>
      </c>
      <c r="S22" s="6"/>
      <c r="T22" s="3" t="str">
        <f t="shared" si="5"/>
        <v>mężczyzna</v>
      </c>
      <c r="U22" s="3"/>
      <c r="V22" s="3" t="str">
        <f t="shared" si="6"/>
        <v>mężczyzna</v>
      </c>
      <c r="W22" s="4"/>
      <c r="X22" s="3" t="str">
        <f t="shared" si="7"/>
        <v>mężczyzna</v>
      </c>
      <c r="Y22" s="3"/>
      <c r="Z22" s="3" t="str">
        <f t="shared" si="8"/>
        <v>mężczyzna</v>
      </c>
      <c r="AA22" s="3"/>
      <c r="AB22" s="4" t="str">
        <f t="shared" si="17"/>
        <v>mężczyzna</v>
      </c>
      <c r="AC22" s="3"/>
      <c r="AD22" s="4" t="str">
        <f t="shared" si="18"/>
        <v>mężczyzna</v>
      </c>
      <c r="AE22" s="3"/>
      <c r="AF22" s="3"/>
      <c r="AG22" s="4" t="str">
        <f>CONCATENATE(AF22,E22)</f>
        <v>mężczyzna</v>
      </c>
      <c r="AH22" s="4">
        <f t="shared" si="19"/>
      </c>
      <c r="AI22" s="5"/>
      <c r="AJ22" s="5">
        <f t="shared" si="9"/>
      </c>
      <c r="AK22" s="5" t="str">
        <f t="shared" si="10"/>
        <v>mężczyzna</v>
      </c>
      <c r="AL22" s="5"/>
      <c r="AM22" s="5" t="str">
        <f t="shared" si="11"/>
        <v>mężczyzna</v>
      </c>
      <c r="AN22" s="5"/>
      <c r="AO22" s="5" t="str">
        <f t="shared" si="12"/>
        <v>mężczyzna</v>
      </c>
      <c r="AP22" s="5"/>
      <c r="AQ22" s="5" t="str">
        <f t="shared" si="13"/>
        <v>mężczyzna</v>
      </c>
    </row>
    <row r="23" spans="1:43" ht="12.75">
      <c r="A23" s="6">
        <v>21</v>
      </c>
      <c r="B23" s="6"/>
      <c r="C23" s="6"/>
      <c r="D23" s="3">
        <f t="shared" si="14"/>
      </c>
      <c r="E23" s="19" t="str">
        <f t="shared" si="15"/>
        <v>mężczyzna</v>
      </c>
      <c r="F23" s="6"/>
      <c r="G23" s="19"/>
      <c r="H23" s="19" t="str">
        <f t="shared" si="0"/>
        <v>mężczyzna</v>
      </c>
      <c r="I23" s="19"/>
      <c r="J23" s="20"/>
      <c r="K23" s="20">
        <f t="shared" si="16"/>
      </c>
      <c r="L23" s="19" t="str">
        <f t="shared" si="1"/>
        <v>mężczyzna</v>
      </c>
      <c r="M23" s="6"/>
      <c r="N23" s="22" t="str">
        <f t="shared" si="2"/>
        <v>mężczyzna</v>
      </c>
      <c r="O23" s="6"/>
      <c r="P23" s="3" t="str">
        <f t="shared" si="3"/>
        <v>mężczyzna</v>
      </c>
      <c r="Q23" s="6"/>
      <c r="R23" s="3" t="str">
        <f t="shared" si="4"/>
        <v>mężczyzna</v>
      </c>
      <c r="S23" s="6"/>
      <c r="T23" s="3" t="str">
        <f t="shared" si="5"/>
        <v>mężczyzna</v>
      </c>
      <c r="U23" s="3"/>
      <c r="V23" s="3" t="str">
        <f t="shared" si="6"/>
        <v>mężczyzna</v>
      </c>
      <c r="W23" s="4"/>
      <c r="X23" s="3" t="str">
        <f t="shared" si="7"/>
        <v>mężczyzna</v>
      </c>
      <c r="Y23" s="3"/>
      <c r="Z23" s="3" t="str">
        <f t="shared" si="8"/>
        <v>mężczyzna</v>
      </c>
      <c r="AA23" s="3"/>
      <c r="AB23" s="4" t="str">
        <f t="shared" si="17"/>
        <v>mężczyzna</v>
      </c>
      <c r="AC23" s="3"/>
      <c r="AD23" s="4" t="str">
        <f t="shared" si="18"/>
        <v>mężczyzna</v>
      </c>
      <c r="AE23" s="3"/>
      <c r="AF23" s="3"/>
      <c r="AG23" s="4" t="str">
        <f>CONCATENATE(AF23,E23)</f>
        <v>mężczyzna</v>
      </c>
      <c r="AH23" s="4">
        <f t="shared" si="19"/>
      </c>
      <c r="AI23" s="5"/>
      <c r="AJ23" s="5">
        <f t="shared" si="9"/>
      </c>
      <c r="AK23" s="5" t="str">
        <f t="shared" si="10"/>
        <v>mężczyzna</v>
      </c>
      <c r="AL23" s="5"/>
      <c r="AM23" s="5" t="str">
        <f t="shared" si="11"/>
        <v>mężczyzna</v>
      </c>
      <c r="AN23" s="5"/>
      <c r="AO23" s="5" t="str">
        <f t="shared" si="12"/>
        <v>mężczyzna</v>
      </c>
      <c r="AP23" s="5"/>
      <c r="AQ23" s="5" t="str">
        <f t="shared" si="13"/>
        <v>mężczyzna</v>
      </c>
    </row>
    <row r="24" spans="1:43" ht="12.75">
      <c r="A24" s="6">
        <v>22</v>
      </c>
      <c r="B24" s="6"/>
      <c r="C24" s="6"/>
      <c r="D24" s="3">
        <f t="shared" si="14"/>
      </c>
      <c r="E24" s="19" t="str">
        <f t="shared" si="15"/>
        <v>mężczyzna</v>
      </c>
      <c r="F24" s="6"/>
      <c r="G24" s="19"/>
      <c r="H24" s="19" t="str">
        <f t="shared" si="0"/>
        <v>mężczyzna</v>
      </c>
      <c r="I24" s="19"/>
      <c r="J24" s="20"/>
      <c r="K24" s="20">
        <f t="shared" si="16"/>
      </c>
      <c r="L24" s="19" t="str">
        <f t="shared" si="1"/>
        <v>mężczyzna</v>
      </c>
      <c r="M24" s="6"/>
      <c r="N24" s="22" t="str">
        <f t="shared" si="2"/>
        <v>mężczyzna</v>
      </c>
      <c r="O24" s="6"/>
      <c r="P24" s="3" t="str">
        <f t="shared" si="3"/>
        <v>mężczyzna</v>
      </c>
      <c r="Q24" s="6"/>
      <c r="R24" s="3" t="str">
        <f t="shared" si="4"/>
        <v>mężczyzna</v>
      </c>
      <c r="S24" s="6"/>
      <c r="T24" s="3" t="str">
        <f t="shared" si="5"/>
        <v>mężczyzna</v>
      </c>
      <c r="U24" s="3"/>
      <c r="V24" s="3" t="str">
        <f t="shared" si="6"/>
        <v>mężczyzna</v>
      </c>
      <c r="W24" s="4"/>
      <c r="X24" s="3" t="str">
        <f t="shared" si="7"/>
        <v>mężczyzna</v>
      </c>
      <c r="Y24" s="3"/>
      <c r="Z24" s="3" t="str">
        <f t="shared" si="8"/>
        <v>mężczyzna</v>
      </c>
      <c r="AA24" s="3"/>
      <c r="AB24" s="4" t="str">
        <f t="shared" si="17"/>
        <v>mężczyzna</v>
      </c>
      <c r="AC24" s="3"/>
      <c r="AD24" s="4" t="str">
        <f t="shared" si="18"/>
        <v>mężczyzna</v>
      </c>
      <c r="AE24" s="3"/>
      <c r="AF24" s="3"/>
      <c r="AG24" s="4" t="str">
        <f>CONCATENATE(AF24,E24)</f>
        <v>mężczyzna</v>
      </c>
      <c r="AH24" s="4">
        <f t="shared" si="19"/>
      </c>
      <c r="AI24" s="5"/>
      <c r="AJ24" s="5">
        <f t="shared" si="9"/>
      </c>
      <c r="AK24" s="5" t="str">
        <f t="shared" si="10"/>
        <v>mężczyzna</v>
      </c>
      <c r="AL24" s="5"/>
      <c r="AM24" s="5" t="str">
        <f t="shared" si="11"/>
        <v>mężczyzna</v>
      </c>
      <c r="AN24" s="5"/>
      <c r="AO24" s="5" t="str">
        <f t="shared" si="12"/>
        <v>mężczyzna</v>
      </c>
      <c r="AP24" s="5"/>
      <c r="AQ24" s="5" t="str">
        <f t="shared" si="13"/>
        <v>mężczyzna</v>
      </c>
    </row>
    <row r="25" spans="1:43" ht="12.75">
      <c r="A25" s="6">
        <v>23</v>
      </c>
      <c r="B25" s="6"/>
      <c r="C25" s="6"/>
      <c r="D25" s="3">
        <f t="shared" si="14"/>
      </c>
      <c r="E25" s="19" t="str">
        <f t="shared" si="15"/>
        <v>mężczyzna</v>
      </c>
      <c r="F25" s="6"/>
      <c r="G25" s="19"/>
      <c r="H25" s="19" t="str">
        <f t="shared" si="0"/>
        <v>mężczyzna</v>
      </c>
      <c r="I25" s="19"/>
      <c r="J25" s="20"/>
      <c r="K25" s="20">
        <f t="shared" si="16"/>
      </c>
      <c r="L25" s="19" t="str">
        <f t="shared" si="1"/>
        <v>mężczyzna</v>
      </c>
      <c r="M25" s="6"/>
      <c r="N25" s="22" t="str">
        <f t="shared" si="2"/>
        <v>mężczyzna</v>
      </c>
      <c r="O25" s="6"/>
      <c r="P25" s="3" t="str">
        <f t="shared" si="3"/>
        <v>mężczyzna</v>
      </c>
      <c r="Q25" s="6"/>
      <c r="R25" s="3" t="str">
        <f t="shared" si="4"/>
        <v>mężczyzna</v>
      </c>
      <c r="S25" s="6"/>
      <c r="T25" s="3" t="str">
        <f t="shared" si="5"/>
        <v>mężczyzna</v>
      </c>
      <c r="U25" s="3"/>
      <c r="V25" s="3" t="str">
        <f t="shared" si="6"/>
        <v>mężczyzna</v>
      </c>
      <c r="W25" s="4"/>
      <c r="X25" s="3" t="str">
        <f t="shared" si="7"/>
        <v>mężczyzna</v>
      </c>
      <c r="Y25" s="3"/>
      <c r="Z25" s="3" t="str">
        <f t="shared" si="8"/>
        <v>mężczyzna</v>
      </c>
      <c r="AA25" s="3"/>
      <c r="AB25" s="4" t="str">
        <f t="shared" si="17"/>
        <v>mężczyzna</v>
      </c>
      <c r="AC25" s="3"/>
      <c r="AD25" s="4" t="str">
        <f t="shared" si="18"/>
        <v>mężczyzna</v>
      </c>
      <c r="AE25" s="3"/>
      <c r="AF25" s="3"/>
      <c r="AG25" s="4" t="str">
        <f>CONCATENATE(AF25,E25)</f>
        <v>mężczyzna</v>
      </c>
      <c r="AH25" s="4">
        <f t="shared" si="19"/>
      </c>
      <c r="AI25" s="5"/>
      <c r="AJ25" s="5">
        <f t="shared" si="9"/>
      </c>
      <c r="AK25" s="5" t="str">
        <f t="shared" si="10"/>
        <v>mężczyzna</v>
      </c>
      <c r="AL25" s="5"/>
      <c r="AM25" s="5" t="str">
        <f t="shared" si="11"/>
        <v>mężczyzna</v>
      </c>
      <c r="AN25" s="5"/>
      <c r="AO25" s="5" t="str">
        <f t="shared" si="12"/>
        <v>mężczyzna</v>
      </c>
      <c r="AP25" s="5"/>
      <c r="AQ25" s="5" t="str">
        <f t="shared" si="13"/>
        <v>mężczyzna</v>
      </c>
    </row>
    <row r="26" spans="1:43" ht="12.75">
      <c r="A26" s="6">
        <v>24</v>
      </c>
      <c r="B26" s="6"/>
      <c r="C26" s="6"/>
      <c r="D26" s="3">
        <f t="shared" si="14"/>
      </c>
      <c r="E26" s="19" t="str">
        <f t="shared" si="15"/>
        <v>mężczyzna</v>
      </c>
      <c r="F26" s="6"/>
      <c r="G26" s="19"/>
      <c r="H26" s="19" t="str">
        <f t="shared" si="0"/>
        <v>mężczyzna</v>
      </c>
      <c r="I26" s="19"/>
      <c r="J26" s="20"/>
      <c r="K26" s="20">
        <f t="shared" si="16"/>
      </c>
      <c r="L26" s="19" t="str">
        <f t="shared" si="1"/>
        <v>mężczyzna</v>
      </c>
      <c r="M26" s="6"/>
      <c r="N26" s="22" t="str">
        <f t="shared" si="2"/>
        <v>mężczyzna</v>
      </c>
      <c r="O26" s="6"/>
      <c r="P26" s="3" t="str">
        <f t="shared" si="3"/>
        <v>mężczyzna</v>
      </c>
      <c r="Q26" s="6"/>
      <c r="R26" s="3" t="str">
        <f t="shared" si="4"/>
        <v>mężczyzna</v>
      </c>
      <c r="S26" s="6"/>
      <c r="T26" s="3" t="str">
        <f t="shared" si="5"/>
        <v>mężczyzna</v>
      </c>
      <c r="U26" s="3"/>
      <c r="V26" s="3" t="str">
        <f t="shared" si="6"/>
        <v>mężczyzna</v>
      </c>
      <c r="W26" s="4"/>
      <c r="X26" s="3" t="str">
        <f t="shared" si="7"/>
        <v>mężczyzna</v>
      </c>
      <c r="Y26" s="3"/>
      <c r="Z26" s="3" t="str">
        <f t="shared" si="8"/>
        <v>mężczyzna</v>
      </c>
      <c r="AA26" s="3"/>
      <c r="AB26" s="4" t="str">
        <f t="shared" si="17"/>
        <v>mężczyzna</v>
      </c>
      <c r="AC26" s="3"/>
      <c r="AD26" s="4" t="str">
        <f t="shared" si="18"/>
        <v>mężczyzna</v>
      </c>
      <c r="AE26" s="3"/>
      <c r="AF26" s="3"/>
      <c r="AG26" s="4" t="str">
        <f>CONCATENATE(AF26,E26)</f>
        <v>mężczyzna</v>
      </c>
      <c r="AH26" s="4">
        <f t="shared" si="19"/>
      </c>
      <c r="AI26" s="5"/>
      <c r="AJ26" s="5">
        <f t="shared" si="9"/>
      </c>
      <c r="AK26" s="5" t="str">
        <f t="shared" si="10"/>
        <v>mężczyzna</v>
      </c>
      <c r="AL26" s="5"/>
      <c r="AM26" s="5" t="str">
        <f t="shared" si="11"/>
        <v>mężczyzna</v>
      </c>
      <c r="AN26" s="5"/>
      <c r="AO26" s="5" t="str">
        <f t="shared" si="12"/>
        <v>mężczyzna</v>
      </c>
      <c r="AP26" s="5"/>
      <c r="AQ26" s="5" t="str">
        <f t="shared" si="13"/>
        <v>mężczyzna</v>
      </c>
    </row>
    <row r="27" spans="1:43" ht="12.75">
      <c r="A27" s="6">
        <v>25</v>
      </c>
      <c r="B27" s="6"/>
      <c r="C27" s="6"/>
      <c r="D27" s="3">
        <f t="shared" si="14"/>
      </c>
      <c r="E27" s="19" t="str">
        <f t="shared" si="15"/>
        <v>mężczyzna</v>
      </c>
      <c r="F27" s="6"/>
      <c r="G27" s="19"/>
      <c r="H27" s="19" t="str">
        <f t="shared" si="0"/>
        <v>mężczyzna</v>
      </c>
      <c r="I27" s="19"/>
      <c r="J27" s="20"/>
      <c r="K27" s="20">
        <f t="shared" si="16"/>
      </c>
      <c r="L27" s="19" t="str">
        <f t="shared" si="1"/>
        <v>mężczyzna</v>
      </c>
      <c r="M27" s="6"/>
      <c r="N27" s="22" t="str">
        <f t="shared" si="2"/>
        <v>mężczyzna</v>
      </c>
      <c r="O27" s="6"/>
      <c r="P27" s="3" t="str">
        <f t="shared" si="3"/>
        <v>mężczyzna</v>
      </c>
      <c r="Q27" s="6"/>
      <c r="R27" s="3" t="str">
        <f t="shared" si="4"/>
        <v>mężczyzna</v>
      </c>
      <c r="S27" s="6"/>
      <c r="T27" s="3" t="str">
        <f t="shared" si="5"/>
        <v>mężczyzna</v>
      </c>
      <c r="U27" s="3"/>
      <c r="V27" s="3" t="str">
        <f t="shared" si="6"/>
        <v>mężczyzna</v>
      </c>
      <c r="W27" s="4"/>
      <c r="X27" s="3" t="str">
        <f t="shared" si="7"/>
        <v>mężczyzna</v>
      </c>
      <c r="Y27" s="3"/>
      <c r="Z27" s="3" t="str">
        <f t="shared" si="8"/>
        <v>mężczyzna</v>
      </c>
      <c r="AA27" s="3"/>
      <c r="AB27" s="4" t="str">
        <f t="shared" si="17"/>
        <v>mężczyzna</v>
      </c>
      <c r="AC27" s="3"/>
      <c r="AD27" s="4" t="str">
        <f t="shared" si="18"/>
        <v>mężczyzna</v>
      </c>
      <c r="AE27" s="3"/>
      <c r="AF27" s="3"/>
      <c r="AG27" s="4" t="str">
        <f>CONCATENATE(AF27,E27)</f>
        <v>mężczyzna</v>
      </c>
      <c r="AH27" s="4">
        <f t="shared" si="19"/>
      </c>
      <c r="AI27" s="5"/>
      <c r="AJ27" s="5">
        <f t="shared" si="9"/>
      </c>
      <c r="AK27" s="5" t="str">
        <f t="shared" si="10"/>
        <v>mężczyzna</v>
      </c>
      <c r="AL27" s="5"/>
      <c r="AM27" s="5" t="str">
        <f t="shared" si="11"/>
        <v>mężczyzna</v>
      </c>
      <c r="AN27" s="5"/>
      <c r="AO27" s="5" t="str">
        <f t="shared" si="12"/>
        <v>mężczyzna</v>
      </c>
      <c r="AP27" s="5"/>
      <c r="AQ27" s="5" t="str">
        <f t="shared" si="13"/>
        <v>mężczyzna</v>
      </c>
    </row>
    <row r="28" spans="1:43" ht="12.75">
      <c r="A28" s="6">
        <v>26</v>
      </c>
      <c r="B28" s="6"/>
      <c r="C28" s="6"/>
      <c r="D28" s="3">
        <f t="shared" si="14"/>
      </c>
      <c r="E28" s="19" t="str">
        <f t="shared" si="15"/>
        <v>mężczyzna</v>
      </c>
      <c r="F28" s="6"/>
      <c r="G28" s="19"/>
      <c r="H28" s="19" t="str">
        <f t="shared" si="0"/>
        <v>mężczyzna</v>
      </c>
      <c r="I28" s="19"/>
      <c r="J28" s="20"/>
      <c r="K28" s="20">
        <f t="shared" si="16"/>
      </c>
      <c r="L28" s="19" t="str">
        <f t="shared" si="1"/>
        <v>mężczyzna</v>
      </c>
      <c r="M28" s="6"/>
      <c r="N28" s="22" t="str">
        <f t="shared" si="2"/>
        <v>mężczyzna</v>
      </c>
      <c r="O28" s="6"/>
      <c r="P28" s="3" t="str">
        <f t="shared" si="3"/>
        <v>mężczyzna</v>
      </c>
      <c r="Q28" s="6"/>
      <c r="R28" s="3" t="str">
        <f t="shared" si="4"/>
        <v>mężczyzna</v>
      </c>
      <c r="S28" s="6"/>
      <c r="T28" s="3" t="str">
        <f t="shared" si="5"/>
        <v>mężczyzna</v>
      </c>
      <c r="U28" s="3"/>
      <c r="V28" s="3" t="str">
        <f t="shared" si="6"/>
        <v>mężczyzna</v>
      </c>
      <c r="W28" s="4"/>
      <c r="X28" s="3" t="str">
        <f t="shared" si="7"/>
        <v>mężczyzna</v>
      </c>
      <c r="Y28" s="3"/>
      <c r="Z28" s="3" t="str">
        <f t="shared" si="8"/>
        <v>mężczyzna</v>
      </c>
      <c r="AA28" s="3"/>
      <c r="AB28" s="4" t="str">
        <f t="shared" si="17"/>
        <v>mężczyzna</v>
      </c>
      <c r="AC28" s="3"/>
      <c r="AD28" s="4" t="str">
        <f t="shared" si="18"/>
        <v>mężczyzna</v>
      </c>
      <c r="AE28" s="3"/>
      <c r="AF28" s="3"/>
      <c r="AG28" s="4" t="str">
        <f>CONCATENATE(AF28,E28)</f>
        <v>mężczyzna</v>
      </c>
      <c r="AH28" s="4">
        <f t="shared" si="19"/>
      </c>
      <c r="AI28" s="5"/>
      <c r="AJ28" s="5">
        <f t="shared" si="9"/>
      </c>
      <c r="AK28" s="5" t="str">
        <f t="shared" si="10"/>
        <v>mężczyzna</v>
      </c>
      <c r="AL28" s="5"/>
      <c r="AM28" s="5" t="str">
        <f t="shared" si="11"/>
        <v>mężczyzna</v>
      </c>
      <c r="AN28" s="5"/>
      <c r="AO28" s="5" t="str">
        <f t="shared" si="12"/>
        <v>mężczyzna</v>
      </c>
      <c r="AP28" s="5"/>
      <c r="AQ28" s="5" t="str">
        <f t="shared" si="13"/>
        <v>mężczyzna</v>
      </c>
    </row>
    <row r="29" spans="1:43" ht="12.75">
      <c r="A29" s="6">
        <v>27</v>
      </c>
      <c r="B29" s="6"/>
      <c r="C29" s="6"/>
      <c r="D29" s="3">
        <f t="shared" si="14"/>
      </c>
      <c r="E29" s="19" t="str">
        <f t="shared" si="15"/>
        <v>mężczyzna</v>
      </c>
      <c r="F29" s="6"/>
      <c r="G29" s="19"/>
      <c r="H29" s="19" t="str">
        <f t="shared" si="0"/>
        <v>mężczyzna</v>
      </c>
      <c r="I29" s="19"/>
      <c r="J29" s="20"/>
      <c r="K29" s="20">
        <f t="shared" si="16"/>
      </c>
      <c r="L29" s="19" t="str">
        <f t="shared" si="1"/>
        <v>mężczyzna</v>
      </c>
      <c r="M29" s="6"/>
      <c r="N29" s="22" t="str">
        <f t="shared" si="2"/>
        <v>mężczyzna</v>
      </c>
      <c r="O29" s="6"/>
      <c r="P29" s="3" t="str">
        <f t="shared" si="3"/>
        <v>mężczyzna</v>
      </c>
      <c r="Q29" s="6"/>
      <c r="R29" s="3" t="str">
        <f t="shared" si="4"/>
        <v>mężczyzna</v>
      </c>
      <c r="S29" s="6"/>
      <c r="T29" s="3" t="str">
        <f t="shared" si="5"/>
        <v>mężczyzna</v>
      </c>
      <c r="U29" s="3"/>
      <c r="V29" s="3" t="str">
        <f t="shared" si="6"/>
        <v>mężczyzna</v>
      </c>
      <c r="W29" s="4"/>
      <c r="X29" s="3" t="str">
        <f t="shared" si="7"/>
        <v>mężczyzna</v>
      </c>
      <c r="Y29" s="3"/>
      <c r="Z29" s="3" t="str">
        <f t="shared" si="8"/>
        <v>mężczyzna</v>
      </c>
      <c r="AA29" s="3"/>
      <c r="AB29" s="4" t="str">
        <f t="shared" si="17"/>
        <v>mężczyzna</v>
      </c>
      <c r="AC29" s="3"/>
      <c r="AD29" s="4" t="str">
        <f t="shared" si="18"/>
        <v>mężczyzna</v>
      </c>
      <c r="AE29" s="3"/>
      <c r="AF29" s="3"/>
      <c r="AG29" s="4" t="str">
        <f>CONCATENATE(AF29,E29)</f>
        <v>mężczyzna</v>
      </c>
      <c r="AH29" s="4">
        <f t="shared" si="19"/>
      </c>
      <c r="AI29" s="5"/>
      <c r="AJ29" s="5">
        <f t="shared" si="9"/>
      </c>
      <c r="AK29" s="5" t="str">
        <f t="shared" si="10"/>
        <v>mężczyzna</v>
      </c>
      <c r="AL29" s="5"/>
      <c r="AM29" s="5" t="str">
        <f t="shared" si="11"/>
        <v>mężczyzna</v>
      </c>
      <c r="AN29" s="5"/>
      <c r="AO29" s="5" t="str">
        <f t="shared" si="12"/>
        <v>mężczyzna</v>
      </c>
      <c r="AP29" s="5"/>
      <c r="AQ29" s="5" t="str">
        <f t="shared" si="13"/>
        <v>mężczyzna</v>
      </c>
    </row>
    <row r="30" spans="1:43" ht="12.75">
      <c r="A30" s="6">
        <v>28</v>
      </c>
      <c r="B30" s="6"/>
      <c r="C30" s="6"/>
      <c r="D30" s="3">
        <f t="shared" si="14"/>
      </c>
      <c r="E30" s="19" t="str">
        <f t="shared" si="15"/>
        <v>mężczyzna</v>
      </c>
      <c r="F30" s="6"/>
      <c r="G30" s="19"/>
      <c r="H30" s="19" t="str">
        <f t="shared" si="0"/>
        <v>mężczyzna</v>
      </c>
      <c r="I30" s="19"/>
      <c r="J30" s="20"/>
      <c r="K30" s="20">
        <f t="shared" si="16"/>
      </c>
      <c r="L30" s="19" t="str">
        <f t="shared" si="1"/>
        <v>mężczyzna</v>
      </c>
      <c r="M30" s="6"/>
      <c r="N30" s="22" t="str">
        <f t="shared" si="2"/>
        <v>mężczyzna</v>
      </c>
      <c r="O30" s="6"/>
      <c r="P30" s="3" t="str">
        <f t="shared" si="3"/>
        <v>mężczyzna</v>
      </c>
      <c r="Q30" s="6"/>
      <c r="R30" s="3" t="str">
        <f t="shared" si="4"/>
        <v>mężczyzna</v>
      </c>
      <c r="S30" s="6"/>
      <c r="T30" s="3" t="str">
        <f t="shared" si="5"/>
        <v>mężczyzna</v>
      </c>
      <c r="U30" s="3"/>
      <c r="V30" s="3" t="str">
        <f t="shared" si="6"/>
        <v>mężczyzna</v>
      </c>
      <c r="W30" s="4"/>
      <c r="X30" s="3" t="str">
        <f t="shared" si="7"/>
        <v>mężczyzna</v>
      </c>
      <c r="Y30" s="3"/>
      <c r="Z30" s="3" t="str">
        <f t="shared" si="8"/>
        <v>mężczyzna</v>
      </c>
      <c r="AA30" s="3"/>
      <c r="AB30" s="4" t="str">
        <f t="shared" si="17"/>
        <v>mężczyzna</v>
      </c>
      <c r="AC30" s="3"/>
      <c r="AD30" s="4" t="str">
        <f t="shared" si="18"/>
        <v>mężczyzna</v>
      </c>
      <c r="AE30" s="3"/>
      <c r="AF30" s="3"/>
      <c r="AG30" s="4" t="str">
        <f>CONCATENATE(AF30,E30)</f>
        <v>mężczyzna</v>
      </c>
      <c r="AH30" s="4">
        <f t="shared" si="19"/>
      </c>
      <c r="AI30" s="5"/>
      <c r="AJ30" s="5">
        <f t="shared" si="9"/>
      </c>
      <c r="AK30" s="5" t="str">
        <f t="shared" si="10"/>
        <v>mężczyzna</v>
      </c>
      <c r="AL30" s="5"/>
      <c r="AM30" s="5" t="str">
        <f t="shared" si="11"/>
        <v>mężczyzna</v>
      </c>
      <c r="AN30" s="5"/>
      <c r="AO30" s="5" t="str">
        <f t="shared" si="12"/>
        <v>mężczyzna</v>
      </c>
      <c r="AP30" s="5"/>
      <c r="AQ30" s="5" t="str">
        <f t="shared" si="13"/>
        <v>mężczyzna</v>
      </c>
    </row>
    <row r="31" spans="1:43" ht="12.75">
      <c r="A31" s="6">
        <v>29</v>
      </c>
      <c r="B31" s="7"/>
      <c r="C31" s="7"/>
      <c r="D31" s="3">
        <f t="shared" si="14"/>
      </c>
      <c r="E31" s="19" t="str">
        <f t="shared" si="15"/>
        <v>mężczyzna</v>
      </c>
      <c r="F31" s="7"/>
      <c r="G31" s="19"/>
      <c r="H31" s="19" t="str">
        <f t="shared" si="0"/>
        <v>mężczyzna</v>
      </c>
      <c r="I31" s="19"/>
      <c r="J31" s="20"/>
      <c r="K31" s="20">
        <f t="shared" si="16"/>
      </c>
      <c r="L31" s="19" t="str">
        <f t="shared" si="1"/>
        <v>mężczyzna</v>
      </c>
      <c r="M31" s="6"/>
      <c r="N31" s="22" t="str">
        <f t="shared" si="2"/>
        <v>mężczyzna</v>
      </c>
      <c r="O31" s="6"/>
      <c r="P31" s="3" t="str">
        <f t="shared" si="3"/>
        <v>mężczyzna</v>
      </c>
      <c r="Q31" s="6"/>
      <c r="R31" s="3" t="str">
        <f t="shared" si="4"/>
        <v>mężczyzna</v>
      </c>
      <c r="S31" s="6"/>
      <c r="T31" s="3" t="str">
        <f t="shared" si="5"/>
        <v>mężczyzna</v>
      </c>
      <c r="U31" s="3"/>
      <c r="V31" s="3" t="str">
        <f t="shared" si="6"/>
        <v>mężczyzna</v>
      </c>
      <c r="W31" s="4"/>
      <c r="X31" s="3" t="str">
        <f t="shared" si="7"/>
        <v>mężczyzna</v>
      </c>
      <c r="Y31" s="3"/>
      <c r="Z31" s="3" t="str">
        <f t="shared" si="8"/>
        <v>mężczyzna</v>
      </c>
      <c r="AA31" s="3"/>
      <c r="AB31" s="4" t="str">
        <f t="shared" si="17"/>
        <v>mężczyzna</v>
      </c>
      <c r="AC31" s="3"/>
      <c r="AD31" s="4" t="str">
        <f t="shared" si="18"/>
        <v>mężczyzna</v>
      </c>
      <c r="AE31" s="3"/>
      <c r="AF31" s="3"/>
      <c r="AG31" s="4" t="str">
        <f>CONCATENATE(AF31,E31)</f>
        <v>mężczyzna</v>
      </c>
      <c r="AH31" s="4">
        <f t="shared" si="19"/>
      </c>
      <c r="AI31" s="5"/>
      <c r="AJ31" s="5">
        <f t="shared" si="9"/>
      </c>
      <c r="AK31" s="5" t="str">
        <f t="shared" si="10"/>
        <v>mężczyzna</v>
      </c>
      <c r="AL31" s="5"/>
      <c r="AM31" s="5" t="str">
        <f t="shared" si="11"/>
        <v>mężczyzna</v>
      </c>
      <c r="AN31" s="5"/>
      <c r="AO31" s="5" t="str">
        <f t="shared" si="12"/>
        <v>mężczyzna</v>
      </c>
      <c r="AP31" s="5"/>
      <c r="AQ31" s="5" t="str">
        <f t="shared" si="13"/>
        <v>mężczyzna</v>
      </c>
    </row>
    <row r="32" spans="1:43" ht="12.75">
      <c r="A32" s="6">
        <v>30</v>
      </c>
      <c r="B32" s="7"/>
      <c r="C32" s="7"/>
      <c r="D32" s="3">
        <f t="shared" si="14"/>
      </c>
      <c r="E32" s="19" t="str">
        <f t="shared" si="15"/>
        <v>mężczyzna</v>
      </c>
      <c r="F32" s="7"/>
      <c r="G32" s="19"/>
      <c r="H32" s="19" t="str">
        <f t="shared" si="0"/>
        <v>mężczyzna</v>
      </c>
      <c r="I32" s="19"/>
      <c r="J32" s="20"/>
      <c r="K32" s="20">
        <f t="shared" si="16"/>
      </c>
      <c r="L32" s="19" t="str">
        <f t="shared" si="1"/>
        <v>mężczyzna</v>
      </c>
      <c r="M32" s="6"/>
      <c r="N32" s="22" t="str">
        <f t="shared" si="2"/>
        <v>mężczyzna</v>
      </c>
      <c r="O32" s="6"/>
      <c r="P32" s="3" t="str">
        <f t="shared" si="3"/>
        <v>mężczyzna</v>
      </c>
      <c r="Q32" s="6"/>
      <c r="R32" s="3" t="str">
        <f t="shared" si="4"/>
        <v>mężczyzna</v>
      </c>
      <c r="S32" s="6"/>
      <c r="T32" s="3" t="str">
        <f t="shared" si="5"/>
        <v>mężczyzna</v>
      </c>
      <c r="U32" s="3"/>
      <c r="V32" s="3" t="str">
        <f t="shared" si="6"/>
        <v>mężczyzna</v>
      </c>
      <c r="W32" s="4"/>
      <c r="X32" s="3" t="str">
        <f t="shared" si="7"/>
        <v>mężczyzna</v>
      </c>
      <c r="Y32" s="3"/>
      <c r="Z32" s="3" t="str">
        <f t="shared" si="8"/>
        <v>mężczyzna</v>
      </c>
      <c r="AA32" s="3"/>
      <c r="AB32" s="4" t="str">
        <f t="shared" si="17"/>
        <v>mężczyzna</v>
      </c>
      <c r="AC32" s="3"/>
      <c r="AD32" s="4" t="str">
        <f t="shared" si="18"/>
        <v>mężczyzna</v>
      </c>
      <c r="AE32" s="3"/>
      <c r="AF32" s="3"/>
      <c r="AG32" s="4" t="str">
        <f>CONCATENATE(AF32,E32)</f>
        <v>mężczyzna</v>
      </c>
      <c r="AH32" s="4">
        <f t="shared" si="19"/>
      </c>
      <c r="AI32" s="5"/>
      <c r="AJ32" s="5">
        <f t="shared" si="9"/>
      </c>
      <c r="AK32" s="5" t="str">
        <f t="shared" si="10"/>
        <v>mężczyzna</v>
      </c>
      <c r="AL32" s="5"/>
      <c r="AM32" s="5" t="str">
        <f t="shared" si="11"/>
        <v>mężczyzna</v>
      </c>
      <c r="AN32" s="5"/>
      <c r="AO32" s="5" t="str">
        <f t="shared" si="12"/>
        <v>mężczyzna</v>
      </c>
      <c r="AP32" s="5"/>
      <c r="AQ32" s="5" t="str">
        <f t="shared" si="13"/>
        <v>mężczyzna</v>
      </c>
    </row>
    <row r="33" spans="1:43" ht="12.75">
      <c r="A33" s="6">
        <v>31</v>
      </c>
      <c r="B33" s="7"/>
      <c r="C33" s="7"/>
      <c r="D33" s="3">
        <f t="shared" si="14"/>
      </c>
      <c r="E33" s="19" t="str">
        <f t="shared" si="15"/>
        <v>mężczyzna</v>
      </c>
      <c r="F33" s="7"/>
      <c r="G33" s="19"/>
      <c r="H33" s="19" t="str">
        <f t="shared" si="0"/>
        <v>mężczyzna</v>
      </c>
      <c r="I33" s="19"/>
      <c r="J33" s="20"/>
      <c r="K33" s="20">
        <f t="shared" si="16"/>
      </c>
      <c r="L33" s="19" t="str">
        <f t="shared" si="1"/>
        <v>mężczyzna</v>
      </c>
      <c r="M33" s="6"/>
      <c r="N33" s="22" t="str">
        <f t="shared" si="2"/>
        <v>mężczyzna</v>
      </c>
      <c r="O33" s="6"/>
      <c r="P33" s="3" t="str">
        <f t="shared" si="3"/>
        <v>mężczyzna</v>
      </c>
      <c r="Q33" s="6"/>
      <c r="R33" s="3" t="str">
        <f t="shared" si="4"/>
        <v>mężczyzna</v>
      </c>
      <c r="S33" s="6"/>
      <c r="T33" s="3" t="str">
        <f t="shared" si="5"/>
        <v>mężczyzna</v>
      </c>
      <c r="U33" s="3"/>
      <c r="V33" s="3" t="str">
        <f t="shared" si="6"/>
        <v>mężczyzna</v>
      </c>
      <c r="W33" s="4"/>
      <c r="X33" s="3" t="str">
        <f t="shared" si="7"/>
        <v>mężczyzna</v>
      </c>
      <c r="Y33" s="3"/>
      <c r="Z33" s="3" t="str">
        <f t="shared" si="8"/>
        <v>mężczyzna</v>
      </c>
      <c r="AA33" s="3"/>
      <c r="AB33" s="4" t="str">
        <f t="shared" si="17"/>
        <v>mężczyzna</v>
      </c>
      <c r="AC33" s="3"/>
      <c r="AD33" s="4" t="str">
        <f t="shared" si="18"/>
        <v>mężczyzna</v>
      </c>
      <c r="AE33" s="3"/>
      <c r="AF33" s="3"/>
      <c r="AG33" s="4" t="str">
        <f>CONCATENATE(AF33,E33)</f>
        <v>mężczyzna</v>
      </c>
      <c r="AH33" s="4">
        <f t="shared" si="19"/>
      </c>
      <c r="AI33" s="5"/>
      <c r="AJ33" s="5">
        <f t="shared" si="9"/>
      </c>
      <c r="AK33" s="5" t="str">
        <f t="shared" si="10"/>
        <v>mężczyzna</v>
      </c>
      <c r="AL33" s="5"/>
      <c r="AM33" s="5" t="str">
        <f t="shared" si="11"/>
        <v>mężczyzna</v>
      </c>
      <c r="AN33" s="5"/>
      <c r="AO33" s="5" t="str">
        <f t="shared" si="12"/>
        <v>mężczyzna</v>
      </c>
      <c r="AP33" s="5"/>
      <c r="AQ33" s="5" t="str">
        <f t="shared" si="13"/>
        <v>mężczyzna</v>
      </c>
    </row>
    <row r="34" spans="1:43" ht="12.75">
      <c r="A34" s="6">
        <v>32</v>
      </c>
      <c r="B34" s="7"/>
      <c r="C34" s="7"/>
      <c r="D34" s="3">
        <f t="shared" si="14"/>
      </c>
      <c r="E34" s="19" t="str">
        <f t="shared" si="15"/>
        <v>mężczyzna</v>
      </c>
      <c r="F34" s="7"/>
      <c r="G34" s="19"/>
      <c r="H34" s="19" t="str">
        <f t="shared" si="0"/>
        <v>mężczyzna</v>
      </c>
      <c r="I34" s="19"/>
      <c r="J34" s="20"/>
      <c r="K34" s="20">
        <f t="shared" si="16"/>
      </c>
      <c r="L34" s="19" t="str">
        <f t="shared" si="1"/>
        <v>mężczyzna</v>
      </c>
      <c r="M34" s="6"/>
      <c r="N34" s="22" t="str">
        <f t="shared" si="2"/>
        <v>mężczyzna</v>
      </c>
      <c r="O34" s="6"/>
      <c r="P34" s="3" t="str">
        <f t="shared" si="3"/>
        <v>mężczyzna</v>
      </c>
      <c r="Q34" s="6"/>
      <c r="R34" s="3" t="str">
        <f t="shared" si="4"/>
        <v>mężczyzna</v>
      </c>
      <c r="S34" s="6"/>
      <c r="T34" s="3" t="str">
        <f t="shared" si="5"/>
        <v>mężczyzna</v>
      </c>
      <c r="U34" s="3"/>
      <c r="V34" s="3" t="str">
        <f t="shared" si="6"/>
        <v>mężczyzna</v>
      </c>
      <c r="W34" s="4"/>
      <c r="X34" s="3" t="str">
        <f t="shared" si="7"/>
        <v>mężczyzna</v>
      </c>
      <c r="Y34" s="3"/>
      <c r="Z34" s="3" t="str">
        <f t="shared" si="8"/>
        <v>mężczyzna</v>
      </c>
      <c r="AA34" s="3"/>
      <c r="AB34" s="4" t="str">
        <f t="shared" si="17"/>
        <v>mężczyzna</v>
      </c>
      <c r="AC34" s="3"/>
      <c r="AD34" s="4" t="str">
        <f t="shared" si="18"/>
        <v>mężczyzna</v>
      </c>
      <c r="AE34" s="3"/>
      <c r="AF34" s="3"/>
      <c r="AG34" s="4" t="str">
        <f>CONCATENATE(AF34,E34)</f>
        <v>mężczyzna</v>
      </c>
      <c r="AH34" s="4">
        <f t="shared" si="19"/>
      </c>
      <c r="AI34" s="5"/>
      <c r="AJ34" s="5">
        <f t="shared" si="9"/>
      </c>
      <c r="AK34" s="5" t="str">
        <f t="shared" si="10"/>
        <v>mężczyzna</v>
      </c>
      <c r="AL34" s="5"/>
      <c r="AM34" s="5" t="str">
        <f t="shared" si="11"/>
        <v>mężczyzna</v>
      </c>
      <c r="AN34" s="5"/>
      <c r="AO34" s="5" t="str">
        <f t="shared" si="12"/>
        <v>mężczyzna</v>
      </c>
      <c r="AP34" s="5"/>
      <c r="AQ34" s="5" t="str">
        <f t="shared" si="13"/>
        <v>mężczyzna</v>
      </c>
    </row>
    <row r="35" spans="1:43" ht="12.75">
      <c r="A35" s="6">
        <v>33</v>
      </c>
      <c r="B35" s="7"/>
      <c r="C35" s="7"/>
      <c r="D35" s="3">
        <f t="shared" si="14"/>
      </c>
      <c r="E35" s="19" t="str">
        <f t="shared" si="15"/>
        <v>mężczyzna</v>
      </c>
      <c r="F35" s="7"/>
      <c r="G35" s="19"/>
      <c r="H35" s="19" t="str">
        <f aca="true" t="shared" si="20" ref="H35:H51">CONCATENATE(G35,E35)</f>
        <v>mężczyzna</v>
      </c>
      <c r="I35" s="19"/>
      <c r="J35" s="20"/>
      <c r="K35" s="20">
        <f t="shared" si="16"/>
      </c>
      <c r="L35" s="19" t="str">
        <f aca="true" t="shared" si="21" ref="L35:L51">CONCATENATE(J35,E35,G35)</f>
        <v>mężczyzna</v>
      </c>
      <c r="M35" s="6"/>
      <c r="N35" s="22" t="str">
        <f aca="true" t="shared" si="22" ref="N35:N51">CONCATENATE(M35,E35)</f>
        <v>mężczyzna</v>
      </c>
      <c r="O35" s="6"/>
      <c r="P35" s="3" t="str">
        <f aca="true" t="shared" si="23" ref="P35:P51">CONCATENATE(O35,E35)</f>
        <v>mężczyzna</v>
      </c>
      <c r="Q35" s="6"/>
      <c r="R35" s="3" t="str">
        <f aca="true" t="shared" si="24" ref="R35:R51">CONCATENATE(Q35,E35)</f>
        <v>mężczyzna</v>
      </c>
      <c r="S35" s="6"/>
      <c r="T35" s="3" t="str">
        <f aca="true" t="shared" si="25" ref="T35:T51">CONCATENATE(S35,E35)</f>
        <v>mężczyzna</v>
      </c>
      <c r="U35" s="3"/>
      <c r="V35" s="3" t="str">
        <f aca="true" t="shared" si="26" ref="V35:V51">CONCATENATE(U35,E35)</f>
        <v>mężczyzna</v>
      </c>
      <c r="W35" s="4"/>
      <c r="X35" s="3" t="str">
        <f aca="true" t="shared" si="27" ref="X35:X51">CONCATENATE(W35,E35)</f>
        <v>mężczyzna</v>
      </c>
      <c r="Y35" s="3"/>
      <c r="Z35" s="3" t="str">
        <f aca="true" t="shared" si="28" ref="Z35:Z51">CONCATENATE(Y35,E35)</f>
        <v>mężczyzna</v>
      </c>
      <c r="AA35" s="3"/>
      <c r="AB35" s="4" t="str">
        <f t="shared" si="17"/>
        <v>mężczyzna</v>
      </c>
      <c r="AC35" s="3"/>
      <c r="AD35" s="4" t="str">
        <f t="shared" si="18"/>
        <v>mężczyzna</v>
      </c>
      <c r="AE35" s="3"/>
      <c r="AF35" s="3"/>
      <c r="AG35" s="4" t="str">
        <f aca="true" t="shared" si="29" ref="AG35:AG51">CONCATENATE(AF35,E35)</f>
        <v>mężczyzna</v>
      </c>
      <c r="AH35" s="4">
        <f t="shared" si="19"/>
      </c>
      <c r="AI35" s="5"/>
      <c r="AJ35" s="5">
        <f aca="true" t="shared" si="30" ref="AJ35:AJ51">CONCATENATE(AI35,G35)</f>
      </c>
      <c r="AK35" s="5" t="str">
        <f aca="true" t="shared" si="31" ref="AK35:AK51">CONCATENATE(AI35,E35,G35)</f>
        <v>mężczyzna</v>
      </c>
      <c r="AL35" s="5"/>
      <c r="AM35" s="5" t="str">
        <f aca="true" t="shared" si="32" ref="AM35:AM51">CONCATENATE(AL35,E35)</f>
        <v>mężczyzna</v>
      </c>
      <c r="AN35" s="5"/>
      <c r="AO35" s="5" t="str">
        <f aca="true" t="shared" si="33" ref="AO35:AO51">CONCATENATE(AN35,E35)</f>
        <v>mężczyzna</v>
      </c>
      <c r="AP35" s="5"/>
      <c r="AQ35" s="5" t="str">
        <f aca="true" t="shared" si="34" ref="AQ35:AQ51">CONCATENATE(AP35,E35)</f>
        <v>mężczyzna</v>
      </c>
    </row>
    <row r="36" spans="1:43" ht="12.75">
      <c r="A36" s="6">
        <v>34</v>
      </c>
      <c r="B36" s="7"/>
      <c r="C36" s="7"/>
      <c r="D36" s="3">
        <f t="shared" si="14"/>
      </c>
      <c r="E36" s="19" t="str">
        <f t="shared" si="15"/>
        <v>mężczyzna</v>
      </c>
      <c r="F36" s="7"/>
      <c r="G36" s="19"/>
      <c r="H36" s="19" t="str">
        <f t="shared" si="20"/>
        <v>mężczyzna</v>
      </c>
      <c r="I36" s="19"/>
      <c r="J36" s="20"/>
      <c r="K36" s="20">
        <f t="shared" si="16"/>
      </c>
      <c r="L36" s="19" t="str">
        <f t="shared" si="21"/>
        <v>mężczyzna</v>
      </c>
      <c r="M36" s="6"/>
      <c r="N36" s="22" t="str">
        <f t="shared" si="22"/>
        <v>mężczyzna</v>
      </c>
      <c r="O36" s="6"/>
      <c r="P36" s="3" t="str">
        <f t="shared" si="23"/>
        <v>mężczyzna</v>
      </c>
      <c r="Q36" s="6"/>
      <c r="R36" s="3" t="str">
        <f t="shared" si="24"/>
        <v>mężczyzna</v>
      </c>
      <c r="S36" s="6"/>
      <c r="T36" s="3" t="str">
        <f t="shared" si="25"/>
        <v>mężczyzna</v>
      </c>
      <c r="U36" s="3"/>
      <c r="V36" s="3" t="str">
        <f t="shared" si="26"/>
        <v>mężczyzna</v>
      </c>
      <c r="W36" s="4"/>
      <c r="X36" s="3" t="str">
        <f t="shared" si="27"/>
        <v>mężczyzna</v>
      </c>
      <c r="Y36" s="3"/>
      <c r="Z36" s="3" t="str">
        <f t="shared" si="28"/>
        <v>mężczyzna</v>
      </c>
      <c r="AA36" s="3"/>
      <c r="AB36" s="4" t="str">
        <f t="shared" si="17"/>
        <v>mężczyzna</v>
      </c>
      <c r="AC36" s="3"/>
      <c r="AD36" s="4" t="str">
        <f t="shared" si="18"/>
        <v>mężczyzna</v>
      </c>
      <c r="AE36" s="3"/>
      <c r="AF36" s="3"/>
      <c r="AG36" s="4" t="str">
        <f t="shared" si="29"/>
        <v>mężczyzna</v>
      </c>
      <c r="AH36" s="4">
        <f t="shared" si="19"/>
      </c>
      <c r="AI36" s="5"/>
      <c r="AJ36" s="5">
        <f t="shared" si="30"/>
      </c>
      <c r="AK36" s="5" t="str">
        <f t="shared" si="31"/>
        <v>mężczyzna</v>
      </c>
      <c r="AL36" s="5"/>
      <c r="AM36" s="5" t="str">
        <f t="shared" si="32"/>
        <v>mężczyzna</v>
      </c>
      <c r="AN36" s="5"/>
      <c r="AO36" s="5" t="str">
        <f t="shared" si="33"/>
        <v>mężczyzna</v>
      </c>
      <c r="AP36" s="5"/>
      <c r="AQ36" s="5" t="str">
        <f t="shared" si="34"/>
        <v>mężczyzna</v>
      </c>
    </row>
    <row r="37" spans="1:43" ht="12.75">
      <c r="A37" s="6">
        <v>35</v>
      </c>
      <c r="B37" s="7"/>
      <c r="C37" s="7"/>
      <c r="D37" s="3">
        <f t="shared" si="14"/>
      </c>
      <c r="E37" s="19" t="str">
        <f t="shared" si="15"/>
        <v>mężczyzna</v>
      </c>
      <c r="F37" s="7"/>
      <c r="G37" s="19"/>
      <c r="H37" s="19" t="str">
        <f t="shared" si="20"/>
        <v>mężczyzna</v>
      </c>
      <c r="I37" s="19"/>
      <c r="J37" s="20"/>
      <c r="K37" s="20">
        <f t="shared" si="16"/>
      </c>
      <c r="L37" s="19" t="str">
        <f t="shared" si="21"/>
        <v>mężczyzna</v>
      </c>
      <c r="M37" s="6"/>
      <c r="N37" s="22" t="str">
        <f t="shared" si="22"/>
        <v>mężczyzna</v>
      </c>
      <c r="O37" s="6"/>
      <c r="P37" s="3" t="str">
        <f t="shared" si="23"/>
        <v>mężczyzna</v>
      </c>
      <c r="Q37" s="6"/>
      <c r="R37" s="3" t="str">
        <f t="shared" si="24"/>
        <v>mężczyzna</v>
      </c>
      <c r="S37" s="6"/>
      <c r="T37" s="3" t="str">
        <f t="shared" si="25"/>
        <v>mężczyzna</v>
      </c>
      <c r="U37" s="3"/>
      <c r="V37" s="3" t="str">
        <f t="shared" si="26"/>
        <v>mężczyzna</v>
      </c>
      <c r="W37" s="4"/>
      <c r="X37" s="3" t="str">
        <f t="shared" si="27"/>
        <v>mężczyzna</v>
      </c>
      <c r="Y37" s="3"/>
      <c r="Z37" s="3" t="str">
        <f t="shared" si="28"/>
        <v>mężczyzna</v>
      </c>
      <c r="AA37" s="3"/>
      <c r="AB37" s="4" t="str">
        <f t="shared" si="17"/>
        <v>mężczyzna</v>
      </c>
      <c r="AC37" s="3"/>
      <c r="AD37" s="4" t="str">
        <f t="shared" si="18"/>
        <v>mężczyzna</v>
      </c>
      <c r="AE37" s="3"/>
      <c r="AF37" s="3"/>
      <c r="AG37" s="4" t="str">
        <f t="shared" si="29"/>
        <v>mężczyzna</v>
      </c>
      <c r="AH37" s="4">
        <f t="shared" si="19"/>
      </c>
      <c r="AI37" s="5"/>
      <c r="AJ37" s="5">
        <f t="shared" si="30"/>
      </c>
      <c r="AK37" s="5" t="str">
        <f t="shared" si="31"/>
        <v>mężczyzna</v>
      </c>
      <c r="AL37" s="5"/>
      <c r="AM37" s="5" t="str">
        <f t="shared" si="32"/>
        <v>mężczyzna</v>
      </c>
      <c r="AN37" s="5"/>
      <c r="AO37" s="5" t="str">
        <f t="shared" si="33"/>
        <v>mężczyzna</v>
      </c>
      <c r="AP37" s="5"/>
      <c r="AQ37" s="5" t="str">
        <f t="shared" si="34"/>
        <v>mężczyzna</v>
      </c>
    </row>
    <row r="38" spans="1:43" ht="12.75">
      <c r="A38" s="6">
        <v>36</v>
      </c>
      <c r="B38" s="7"/>
      <c r="C38" s="7"/>
      <c r="D38" s="3">
        <f t="shared" si="14"/>
      </c>
      <c r="E38" s="19" t="str">
        <f t="shared" si="15"/>
        <v>mężczyzna</v>
      </c>
      <c r="F38" s="7"/>
      <c r="G38" s="19"/>
      <c r="H38" s="19" t="str">
        <f t="shared" si="20"/>
        <v>mężczyzna</v>
      </c>
      <c r="I38" s="19"/>
      <c r="J38" s="20"/>
      <c r="K38" s="20">
        <f t="shared" si="16"/>
      </c>
      <c r="L38" s="19" t="str">
        <f t="shared" si="21"/>
        <v>mężczyzna</v>
      </c>
      <c r="M38" s="6"/>
      <c r="N38" s="22" t="str">
        <f t="shared" si="22"/>
        <v>mężczyzna</v>
      </c>
      <c r="O38" s="6"/>
      <c r="P38" s="3" t="str">
        <f t="shared" si="23"/>
        <v>mężczyzna</v>
      </c>
      <c r="Q38" s="6"/>
      <c r="R38" s="3" t="str">
        <f t="shared" si="24"/>
        <v>mężczyzna</v>
      </c>
      <c r="S38" s="6"/>
      <c r="T38" s="3" t="str">
        <f t="shared" si="25"/>
        <v>mężczyzna</v>
      </c>
      <c r="U38" s="3"/>
      <c r="V38" s="3" t="str">
        <f t="shared" si="26"/>
        <v>mężczyzna</v>
      </c>
      <c r="W38" s="4"/>
      <c r="X38" s="3" t="str">
        <f t="shared" si="27"/>
        <v>mężczyzna</v>
      </c>
      <c r="Y38" s="3"/>
      <c r="Z38" s="3" t="str">
        <f t="shared" si="28"/>
        <v>mężczyzna</v>
      </c>
      <c r="AA38" s="3"/>
      <c r="AB38" s="4" t="str">
        <f t="shared" si="17"/>
        <v>mężczyzna</v>
      </c>
      <c r="AC38" s="3"/>
      <c r="AD38" s="4" t="str">
        <f t="shared" si="18"/>
        <v>mężczyzna</v>
      </c>
      <c r="AE38" s="3"/>
      <c r="AF38" s="3"/>
      <c r="AG38" s="4" t="str">
        <f t="shared" si="29"/>
        <v>mężczyzna</v>
      </c>
      <c r="AH38" s="4">
        <f t="shared" si="19"/>
      </c>
      <c r="AI38" s="5"/>
      <c r="AJ38" s="5">
        <f t="shared" si="30"/>
      </c>
      <c r="AK38" s="5" t="str">
        <f t="shared" si="31"/>
        <v>mężczyzna</v>
      </c>
      <c r="AL38" s="5"/>
      <c r="AM38" s="5" t="str">
        <f t="shared" si="32"/>
        <v>mężczyzna</v>
      </c>
      <c r="AN38" s="5"/>
      <c r="AO38" s="5" t="str">
        <f t="shared" si="33"/>
        <v>mężczyzna</v>
      </c>
      <c r="AP38" s="5"/>
      <c r="AQ38" s="5" t="str">
        <f t="shared" si="34"/>
        <v>mężczyzna</v>
      </c>
    </row>
    <row r="39" spans="1:43" ht="12.75">
      <c r="A39" s="6">
        <v>37</v>
      </c>
      <c r="B39" s="7"/>
      <c r="C39" s="7"/>
      <c r="D39" s="3">
        <f t="shared" si="14"/>
      </c>
      <c r="E39" s="19" t="str">
        <f t="shared" si="15"/>
        <v>mężczyzna</v>
      </c>
      <c r="F39" s="7"/>
      <c r="G39" s="19"/>
      <c r="H39" s="19" t="str">
        <f t="shared" si="20"/>
        <v>mężczyzna</v>
      </c>
      <c r="I39" s="19"/>
      <c r="J39" s="20"/>
      <c r="K39" s="20">
        <f t="shared" si="16"/>
      </c>
      <c r="L39" s="19" t="str">
        <f t="shared" si="21"/>
        <v>mężczyzna</v>
      </c>
      <c r="M39" s="6"/>
      <c r="N39" s="22" t="str">
        <f t="shared" si="22"/>
        <v>mężczyzna</v>
      </c>
      <c r="O39" s="6"/>
      <c r="P39" s="3" t="str">
        <f t="shared" si="23"/>
        <v>mężczyzna</v>
      </c>
      <c r="Q39" s="6"/>
      <c r="R39" s="3" t="str">
        <f t="shared" si="24"/>
        <v>mężczyzna</v>
      </c>
      <c r="S39" s="6"/>
      <c r="T39" s="3" t="str">
        <f t="shared" si="25"/>
        <v>mężczyzna</v>
      </c>
      <c r="U39" s="3"/>
      <c r="V39" s="3" t="str">
        <f t="shared" si="26"/>
        <v>mężczyzna</v>
      </c>
      <c r="W39" s="4"/>
      <c r="X39" s="3" t="str">
        <f t="shared" si="27"/>
        <v>mężczyzna</v>
      </c>
      <c r="Y39" s="3"/>
      <c r="Z39" s="3" t="str">
        <f t="shared" si="28"/>
        <v>mężczyzna</v>
      </c>
      <c r="AA39" s="3"/>
      <c r="AB39" s="4" t="str">
        <f t="shared" si="17"/>
        <v>mężczyzna</v>
      </c>
      <c r="AC39" s="3"/>
      <c r="AD39" s="4" t="str">
        <f t="shared" si="18"/>
        <v>mężczyzna</v>
      </c>
      <c r="AE39" s="3"/>
      <c r="AF39" s="3"/>
      <c r="AG39" s="4" t="str">
        <f t="shared" si="29"/>
        <v>mężczyzna</v>
      </c>
      <c r="AH39" s="4">
        <f t="shared" si="19"/>
      </c>
      <c r="AI39" s="5"/>
      <c r="AJ39" s="5">
        <f t="shared" si="30"/>
      </c>
      <c r="AK39" s="5" t="str">
        <f t="shared" si="31"/>
        <v>mężczyzna</v>
      </c>
      <c r="AL39" s="5"/>
      <c r="AM39" s="5" t="str">
        <f t="shared" si="32"/>
        <v>mężczyzna</v>
      </c>
      <c r="AN39" s="5"/>
      <c r="AO39" s="5" t="str">
        <f t="shared" si="33"/>
        <v>mężczyzna</v>
      </c>
      <c r="AP39" s="5"/>
      <c r="AQ39" s="5" t="str">
        <f t="shared" si="34"/>
        <v>mężczyzna</v>
      </c>
    </row>
    <row r="40" spans="1:43" ht="12.75">
      <c r="A40" s="6">
        <v>38</v>
      </c>
      <c r="B40" s="7"/>
      <c r="C40" s="7"/>
      <c r="D40" s="3">
        <f t="shared" si="14"/>
      </c>
      <c r="E40" s="19" t="str">
        <f t="shared" si="15"/>
        <v>mężczyzna</v>
      </c>
      <c r="F40" s="7"/>
      <c r="G40" s="19"/>
      <c r="H40" s="19" t="str">
        <f t="shared" si="20"/>
        <v>mężczyzna</v>
      </c>
      <c r="I40" s="19"/>
      <c r="J40" s="20"/>
      <c r="K40" s="20">
        <f t="shared" si="16"/>
      </c>
      <c r="L40" s="19" t="str">
        <f t="shared" si="21"/>
        <v>mężczyzna</v>
      </c>
      <c r="M40" s="6"/>
      <c r="N40" s="22" t="str">
        <f t="shared" si="22"/>
        <v>mężczyzna</v>
      </c>
      <c r="O40" s="6"/>
      <c r="P40" s="3" t="str">
        <f t="shared" si="23"/>
        <v>mężczyzna</v>
      </c>
      <c r="Q40" s="6"/>
      <c r="R40" s="3" t="str">
        <f t="shared" si="24"/>
        <v>mężczyzna</v>
      </c>
      <c r="S40" s="6"/>
      <c r="T40" s="3" t="str">
        <f t="shared" si="25"/>
        <v>mężczyzna</v>
      </c>
      <c r="U40" s="3"/>
      <c r="V40" s="3" t="str">
        <f t="shared" si="26"/>
        <v>mężczyzna</v>
      </c>
      <c r="W40" s="4"/>
      <c r="X40" s="3" t="str">
        <f t="shared" si="27"/>
        <v>mężczyzna</v>
      </c>
      <c r="Y40" s="3"/>
      <c r="Z40" s="3" t="str">
        <f t="shared" si="28"/>
        <v>mężczyzna</v>
      </c>
      <c r="AA40" s="3"/>
      <c r="AB40" s="4" t="str">
        <f t="shared" si="17"/>
        <v>mężczyzna</v>
      </c>
      <c r="AC40" s="3"/>
      <c r="AD40" s="4" t="str">
        <f t="shared" si="18"/>
        <v>mężczyzna</v>
      </c>
      <c r="AE40" s="3"/>
      <c r="AF40" s="3"/>
      <c r="AG40" s="4" t="str">
        <f t="shared" si="29"/>
        <v>mężczyzna</v>
      </c>
      <c r="AH40" s="4">
        <f t="shared" si="19"/>
      </c>
      <c r="AI40" s="5"/>
      <c r="AJ40" s="5">
        <f t="shared" si="30"/>
      </c>
      <c r="AK40" s="5" t="str">
        <f t="shared" si="31"/>
        <v>mężczyzna</v>
      </c>
      <c r="AL40" s="5"/>
      <c r="AM40" s="5" t="str">
        <f t="shared" si="32"/>
        <v>mężczyzna</v>
      </c>
      <c r="AN40" s="5"/>
      <c r="AO40" s="5" t="str">
        <f t="shared" si="33"/>
        <v>mężczyzna</v>
      </c>
      <c r="AP40" s="5"/>
      <c r="AQ40" s="5" t="str">
        <f t="shared" si="34"/>
        <v>mężczyzna</v>
      </c>
    </row>
    <row r="41" spans="1:43" ht="12.75">
      <c r="A41" s="6">
        <v>39</v>
      </c>
      <c r="B41" s="7"/>
      <c r="C41" s="7"/>
      <c r="D41" s="3">
        <f t="shared" si="14"/>
      </c>
      <c r="E41" s="19" t="str">
        <f t="shared" si="15"/>
        <v>mężczyzna</v>
      </c>
      <c r="F41" s="7"/>
      <c r="G41" s="19"/>
      <c r="H41" s="19" t="str">
        <f t="shared" si="20"/>
        <v>mężczyzna</v>
      </c>
      <c r="I41" s="19"/>
      <c r="J41" s="20"/>
      <c r="K41" s="20">
        <f t="shared" si="16"/>
      </c>
      <c r="L41" s="19" t="str">
        <f t="shared" si="21"/>
        <v>mężczyzna</v>
      </c>
      <c r="M41" s="6"/>
      <c r="N41" s="22" t="str">
        <f t="shared" si="22"/>
        <v>mężczyzna</v>
      </c>
      <c r="O41" s="6"/>
      <c r="P41" s="3" t="str">
        <f t="shared" si="23"/>
        <v>mężczyzna</v>
      </c>
      <c r="Q41" s="6"/>
      <c r="R41" s="3" t="str">
        <f t="shared" si="24"/>
        <v>mężczyzna</v>
      </c>
      <c r="S41" s="6"/>
      <c r="T41" s="3" t="str">
        <f t="shared" si="25"/>
        <v>mężczyzna</v>
      </c>
      <c r="U41" s="3"/>
      <c r="V41" s="3" t="str">
        <f t="shared" si="26"/>
        <v>mężczyzna</v>
      </c>
      <c r="W41" s="4"/>
      <c r="X41" s="3" t="str">
        <f t="shared" si="27"/>
        <v>mężczyzna</v>
      </c>
      <c r="Y41" s="3"/>
      <c r="Z41" s="3" t="str">
        <f t="shared" si="28"/>
        <v>mężczyzna</v>
      </c>
      <c r="AA41" s="3"/>
      <c r="AB41" s="4" t="str">
        <f t="shared" si="17"/>
        <v>mężczyzna</v>
      </c>
      <c r="AC41" s="3"/>
      <c r="AD41" s="4" t="str">
        <f t="shared" si="18"/>
        <v>mężczyzna</v>
      </c>
      <c r="AE41" s="3"/>
      <c r="AF41" s="3"/>
      <c r="AG41" s="4" t="str">
        <f t="shared" si="29"/>
        <v>mężczyzna</v>
      </c>
      <c r="AH41" s="4">
        <f t="shared" si="19"/>
      </c>
      <c r="AI41" s="5"/>
      <c r="AJ41" s="5">
        <f t="shared" si="30"/>
      </c>
      <c r="AK41" s="5" t="str">
        <f t="shared" si="31"/>
        <v>mężczyzna</v>
      </c>
      <c r="AL41" s="5"/>
      <c r="AM41" s="5" t="str">
        <f t="shared" si="32"/>
        <v>mężczyzna</v>
      </c>
      <c r="AN41" s="5"/>
      <c r="AO41" s="5" t="str">
        <f t="shared" si="33"/>
        <v>mężczyzna</v>
      </c>
      <c r="AP41" s="5"/>
      <c r="AQ41" s="5" t="str">
        <f t="shared" si="34"/>
        <v>mężczyzna</v>
      </c>
    </row>
    <row r="42" spans="1:43" ht="12.75">
      <c r="A42" s="6">
        <v>40</v>
      </c>
      <c r="B42" s="7"/>
      <c r="C42" s="7"/>
      <c r="D42" s="3">
        <f t="shared" si="14"/>
      </c>
      <c r="E42" s="19" t="str">
        <f t="shared" si="15"/>
        <v>mężczyzna</v>
      </c>
      <c r="F42" s="7"/>
      <c r="G42" s="19"/>
      <c r="H42" s="19" t="str">
        <f t="shared" si="20"/>
        <v>mężczyzna</v>
      </c>
      <c r="I42" s="19"/>
      <c r="J42" s="20"/>
      <c r="K42" s="20">
        <f t="shared" si="16"/>
      </c>
      <c r="L42" s="19" t="str">
        <f t="shared" si="21"/>
        <v>mężczyzna</v>
      </c>
      <c r="M42" s="6"/>
      <c r="N42" s="22" t="str">
        <f t="shared" si="22"/>
        <v>mężczyzna</v>
      </c>
      <c r="O42" s="6"/>
      <c r="P42" s="3" t="str">
        <f t="shared" si="23"/>
        <v>mężczyzna</v>
      </c>
      <c r="Q42" s="6"/>
      <c r="R42" s="3" t="str">
        <f t="shared" si="24"/>
        <v>mężczyzna</v>
      </c>
      <c r="S42" s="6"/>
      <c r="T42" s="3" t="str">
        <f t="shared" si="25"/>
        <v>mężczyzna</v>
      </c>
      <c r="U42" s="3"/>
      <c r="V42" s="3" t="str">
        <f t="shared" si="26"/>
        <v>mężczyzna</v>
      </c>
      <c r="W42" s="4"/>
      <c r="X42" s="3" t="str">
        <f t="shared" si="27"/>
        <v>mężczyzna</v>
      </c>
      <c r="Y42" s="3"/>
      <c r="Z42" s="3" t="str">
        <f t="shared" si="28"/>
        <v>mężczyzna</v>
      </c>
      <c r="AA42" s="3"/>
      <c r="AB42" s="4" t="str">
        <f t="shared" si="17"/>
        <v>mężczyzna</v>
      </c>
      <c r="AC42" s="3"/>
      <c r="AD42" s="4" t="str">
        <f t="shared" si="18"/>
        <v>mężczyzna</v>
      </c>
      <c r="AE42" s="3"/>
      <c r="AF42" s="3"/>
      <c r="AG42" s="4" t="str">
        <f t="shared" si="29"/>
        <v>mężczyzna</v>
      </c>
      <c r="AH42" s="4">
        <f t="shared" si="19"/>
      </c>
      <c r="AI42" s="5"/>
      <c r="AJ42" s="5">
        <f t="shared" si="30"/>
      </c>
      <c r="AK42" s="5" t="str">
        <f t="shared" si="31"/>
        <v>mężczyzna</v>
      </c>
      <c r="AL42" s="5"/>
      <c r="AM42" s="5" t="str">
        <f t="shared" si="32"/>
        <v>mężczyzna</v>
      </c>
      <c r="AN42" s="5"/>
      <c r="AO42" s="5" t="str">
        <f t="shared" si="33"/>
        <v>mężczyzna</v>
      </c>
      <c r="AP42" s="5"/>
      <c r="AQ42" s="5" t="str">
        <f t="shared" si="34"/>
        <v>mężczyzna</v>
      </c>
    </row>
    <row r="43" spans="1:43" ht="12.75">
      <c r="A43" s="6">
        <v>41</v>
      </c>
      <c r="B43" s="7"/>
      <c r="C43" s="7"/>
      <c r="D43" s="3">
        <f t="shared" si="14"/>
      </c>
      <c r="E43" s="19" t="str">
        <f t="shared" si="15"/>
        <v>mężczyzna</v>
      </c>
      <c r="F43" s="7"/>
      <c r="G43" s="19"/>
      <c r="H43" s="19" t="str">
        <f t="shared" si="20"/>
        <v>mężczyzna</v>
      </c>
      <c r="I43" s="19"/>
      <c r="J43" s="20"/>
      <c r="K43" s="20">
        <f t="shared" si="16"/>
      </c>
      <c r="L43" s="19" t="str">
        <f t="shared" si="21"/>
        <v>mężczyzna</v>
      </c>
      <c r="M43" s="6"/>
      <c r="N43" s="22" t="str">
        <f t="shared" si="22"/>
        <v>mężczyzna</v>
      </c>
      <c r="O43" s="6"/>
      <c r="P43" s="3" t="str">
        <f t="shared" si="23"/>
        <v>mężczyzna</v>
      </c>
      <c r="Q43" s="6"/>
      <c r="R43" s="3" t="str">
        <f t="shared" si="24"/>
        <v>mężczyzna</v>
      </c>
      <c r="S43" s="6"/>
      <c r="T43" s="3" t="str">
        <f t="shared" si="25"/>
        <v>mężczyzna</v>
      </c>
      <c r="U43" s="3"/>
      <c r="V43" s="3" t="str">
        <f t="shared" si="26"/>
        <v>mężczyzna</v>
      </c>
      <c r="W43" s="4"/>
      <c r="X43" s="3" t="str">
        <f t="shared" si="27"/>
        <v>mężczyzna</v>
      </c>
      <c r="Y43" s="3"/>
      <c r="Z43" s="3" t="str">
        <f t="shared" si="28"/>
        <v>mężczyzna</v>
      </c>
      <c r="AA43" s="3"/>
      <c r="AB43" s="4" t="str">
        <f t="shared" si="17"/>
        <v>mężczyzna</v>
      </c>
      <c r="AC43" s="3"/>
      <c r="AD43" s="4" t="str">
        <f t="shared" si="18"/>
        <v>mężczyzna</v>
      </c>
      <c r="AE43" s="3"/>
      <c r="AF43" s="3"/>
      <c r="AG43" s="4" t="str">
        <f t="shared" si="29"/>
        <v>mężczyzna</v>
      </c>
      <c r="AH43" s="4">
        <f t="shared" si="19"/>
      </c>
      <c r="AI43" s="5"/>
      <c r="AJ43" s="5">
        <f t="shared" si="30"/>
      </c>
      <c r="AK43" s="5" t="str">
        <f t="shared" si="31"/>
        <v>mężczyzna</v>
      </c>
      <c r="AL43" s="5"/>
      <c r="AM43" s="5" t="str">
        <f t="shared" si="32"/>
        <v>mężczyzna</v>
      </c>
      <c r="AN43" s="5"/>
      <c r="AO43" s="5" t="str">
        <f t="shared" si="33"/>
        <v>mężczyzna</v>
      </c>
      <c r="AP43" s="5"/>
      <c r="AQ43" s="5" t="str">
        <f t="shared" si="34"/>
        <v>mężczyzna</v>
      </c>
    </row>
    <row r="44" spans="1:43" ht="12.75">
      <c r="A44" s="6">
        <v>42</v>
      </c>
      <c r="B44" s="7"/>
      <c r="C44" s="7"/>
      <c r="D44" s="3">
        <f t="shared" si="14"/>
      </c>
      <c r="E44" s="19" t="str">
        <f t="shared" si="15"/>
        <v>mężczyzna</v>
      </c>
      <c r="F44" s="7"/>
      <c r="G44" s="19"/>
      <c r="H44" s="19" t="str">
        <f t="shared" si="20"/>
        <v>mężczyzna</v>
      </c>
      <c r="I44" s="19"/>
      <c r="J44" s="20"/>
      <c r="K44" s="20">
        <f t="shared" si="16"/>
      </c>
      <c r="L44" s="19" t="str">
        <f t="shared" si="21"/>
        <v>mężczyzna</v>
      </c>
      <c r="M44" s="6"/>
      <c r="N44" s="22" t="str">
        <f t="shared" si="22"/>
        <v>mężczyzna</v>
      </c>
      <c r="O44" s="6"/>
      <c r="P44" s="3" t="str">
        <f t="shared" si="23"/>
        <v>mężczyzna</v>
      </c>
      <c r="Q44" s="6"/>
      <c r="R44" s="3" t="str">
        <f t="shared" si="24"/>
        <v>mężczyzna</v>
      </c>
      <c r="S44" s="6"/>
      <c r="T44" s="3" t="str">
        <f t="shared" si="25"/>
        <v>mężczyzna</v>
      </c>
      <c r="U44" s="3"/>
      <c r="V44" s="3" t="str">
        <f t="shared" si="26"/>
        <v>mężczyzna</v>
      </c>
      <c r="W44" s="4"/>
      <c r="X44" s="3" t="str">
        <f t="shared" si="27"/>
        <v>mężczyzna</v>
      </c>
      <c r="Y44" s="3"/>
      <c r="Z44" s="3" t="str">
        <f t="shared" si="28"/>
        <v>mężczyzna</v>
      </c>
      <c r="AA44" s="3"/>
      <c r="AB44" s="4" t="str">
        <f t="shared" si="17"/>
        <v>mężczyzna</v>
      </c>
      <c r="AC44" s="3"/>
      <c r="AD44" s="4" t="str">
        <f t="shared" si="18"/>
        <v>mężczyzna</v>
      </c>
      <c r="AE44" s="3"/>
      <c r="AF44" s="3"/>
      <c r="AG44" s="4" t="str">
        <f t="shared" si="29"/>
        <v>mężczyzna</v>
      </c>
      <c r="AH44" s="4">
        <f t="shared" si="19"/>
      </c>
      <c r="AI44" s="5"/>
      <c r="AJ44" s="5">
        <f t="shared" si="30"/>
      </c>
      <c r="AK44" s="5" t="str">
        <f t="shared" si="31"/>
        <v>mężczyzna</v>
      </c>
      <c r="AL44" s="5"/>
      <c r="AM44" s="5" t="str">
        <f t="shared" si="32"/>
        <v>mężczyzna</v>
      </c>
      <c r="AN44" s="5"/>
      <c r="AO44" s="5" t="str">
        <f t="shared" si="33"/>
        <v>mężczyzna</v>
      </c>
      <c r="AP44" s="5"/>
      <c r="AQ44" s="5" t="str">
        <f t="shared" si="34"/>
        <v>mężczyzna</v>
      </c>
    </row>
    <row r="45" spans="1:43" ht="12.75">
      <c r="A45" s="6">
        <v>43</v>
      </c>
      <c r="B45" s="7"/>
      <c r="C45" s="7"/>
      <c r="D45" s="3">
        <f t="shared" si="14"/>
      </c>
      <c r="E45" s="19" t="str">
        <f t="shared" si="15"/>
        <v>mężczyzna</v>
      </c>
      <c r="F45" s="7"/>
      <c r="G45" s="19"/>
      <c r="H45" s="19" t="str">
        <f t="shared" si="20"/>
        <v>mężczyzna</v>
      </c>
      <c r="I45" s="19"/>
      <c r="J45" s="20"/>
      <c r="K45" s="20">
        <f t="shared" si="16"/>
      </c>
      <c r="L45" s="19" t="str">
        <f t="shared" si="21"/>
        <v>mężczyzna</v>
      </c>
      <c r="M45" s="6"/>
      <c r="N45" s="22" t="str">
        <f t="shared" si="22"/>
        <v>mężczyzna</v>
      </c>
      <c r="O45" s="6"/>
      <c r="P45" s="3" t="str">
        <f t="shared" si="23"/>
        <v>mężczyzna</v>
      </c>
      <c r="Q45" s="6"/>
      <c r="R45" s="3" t="str">
        <f t="shared" si="24"/>
        <v>mężczyzna</v>
      </c>
      <c r="S45" s="6"/>
      <c r="T45" s="3" t="str">
        <f t="shared" si="25"/>
        <v>mężczyzna</v>
      </c>
      <c r="U45" s="3"/>
      <c r="V45" s="3" t="str">
        <f t="shared" si="26"/>
        <v>mężczyzna</v>
      </c>
      <c r="W45" s="4"/>
      <c r="X45" s="3" t="str">
        <f t="shared" si="27"/>
        <v>mężczyzna</v>
      </c>
      <c r="Y45" s="3"/>
      <c r="Z45" s="3" t="str">
        <f t="shared" si="28"/>
        <v>mężczyzna</v>
      </c>
      <c r="AA45" s="3"/>
      <c r="AB45" s="4" t="str">
        <f t="shared" si="17"/>
        <v>mężczyzna</v>
      </c>
      <c r="AC45" s="3"/>
      <c r="AD45" s="4" t="str">
        <f t="shared" si="18"/>
        <v>mężczyzna</v>
      </c>
      <c r="AE45" s="3"/>
      <c r="AF45" s="3"/>
      <c r="AG45" s="4" t="str">
        <f t="shared" si="29"/>
        <v>mężczyzna</v>
      </c>
      <c r="AH45" s="4">
        <f t="shared" si="19"/>
      </c>
      <c r="AI45" s="5"/>
      <c r="AJ45" s="5">
        <f t="shared" si="30"/>
      </c>
      <c r="AK45" s="5" t="str">
        <f t="shared" si="31"/>
        <v>mężczyzna</v>
      </c>
      <c r="AL45" s="5"/>
      <c r="AM45" s="5" t="str">
        <f t="shared" si="32"/>
        <v>mężczyzna</v>
      </c>
      <c r="AN45" s="5"/>
      <c r="AO45" s="5" t="str">
        <f t="shared" si="33"/>
        <v>mężczyzna</v>
      </c>
      <c r="AP45" s="5"/>
      <c r="AQ45" s="5" t="str">
        <f t="shared" si="34"/>
        <v>mężczyzna</v>
      </c>
    </row>
    <row r="46" spans="1:43" ht="12.75">
      <c r="A46" s="6">
        <v>44</v>
      </c>
      <c r="B46" s="7"/>
      <c r="C46" s="7"/>
      <c r="D46" s="3">
        <f t="shared" si="14"/>
      </c>
      <c r="E46" s="19" t="str">
        <f t="shared" si="15"/>
        <v>mężczyzna</v>
      </c>
      <c r="F46" s="7"/>
      <c r="G46" s="19"/>
      <c r="H46" s="19" t="str">
        <f t="shared" si="20"/>
        <v>mężczyzna</v>
      </c>
      <c r="I46" s="19"/>
      <c r="J46" s="20"/>
      <c r="K46" s="20">
        <f t="shared" si="16"/>
      </c>
      <c r="L46" s="19" t="str">
        <f t="shared" si="21"/>
        <v>mężczyzna</v>
      </c>
      <c r="M46" s="6"/>
      <c r="N46" s="22" t="str">
        <f t="shared" si="22"/>
        <v>mężczyzna</v>
      </c>
      <c r="O46" s="6"/>
      <c r="P46" s="3" t="str">
        <f t="shared" si="23"/>
        <v>mężczyzna</v>
      </c>
      <c r="Q46" s="6"/>
      <c r="R46" s="3" t="str">
        <f t="shared" si="24"/>
        <v>mężczyzna</v>
      </c>
      <c r="S46" s="6"/>
      <c r="T46" s="3" t="str">
        <f t="shared" si="25"/>
        <v>mężczyzna</v>
      </c>
      <c r="U46" s="3"/>
      <c r="V46" s="3" t="str">
        <f t="shared" si="26"/>
        <v>mężczyzna</v>
      </c>
      <c r="W46" s="4"/>
      <c r="X46" s="3" t="str">
        <f t="shared" si="27"/>
        <v>mężczyzna</v>
      </c>
      <c r="Y46" s="3"/>
      <c r="Z46" s="3" t="str">
        <f t="shared" si="28"/>
        <v>mężczyzna</v>
      </c>
      <c r="AA46" s="3"/>
      <c r="AB46" s="4" t="str">
        <f t="shared" si="17"/>
        <v>mężczyzna</v>
      </c>
      <c r="AC46" s="3"/>
      <c r="AD46" s="4" t="str">
        <f t="shared" si="18"/>
        <v>mężczyzna</v>
      </c>
      <c r="AE46" s="3"/>
      <c r="AF46" s="3"/>
      <c r="AG46" s="4" t="str">
        <f t="shared" si="29"/>
        <v>mężczyzna</v>
      </c>
      <c r="AH46" s="4">
        <f t="shared" si="19"/>
      </c>
      <c r="AI46" s="5"/>
      <c r="AJ46" s="5">
        <f t="shared" si="30"/>
      </c>
      <c r="AK46" s="5" t="str">
        <f t="shared" si="31"/>
        <v>mężczyzna</v>
      </c>
      <c r="AL46" s="5"/>
      <c r="AM46" s="5" t="str">
        <f t="shared" si="32"/>
        <v>mężczyzna</v>
      </c>
      <c r="AN46" s="5"/>
      <c r="AO46" s="5" t="str">
        <f t="shared" si="33"/>
        <v>mężczyzna</v>
      </c>
      <c r="AP46" s="5"/>
      <c r="AQ46" s="5" t="str">
        <f t="shared" si="34"/>
        <v>mężczyzna</v>
      </c>
    </row>
    <row r="47" spans="1:43" ht="12.75">
      <c r="A47" s="6">
        <v>45</v>
      </c>
      <c r="B47" s="7"/>
      <c r="C47" s="7"/>
      <c r="D47" s="3">
        <f t="shared" si="14"/>
      </c>
      <c r="E47" s="19" t="str">
        <f t="shared" si="15"/>
        <v>mężczyzna</v>
      </c>
      <c r="F47" s="7"/>
      <c r="G47" s="19"/>
      <c r="H47" s="19" t="str">
        <f t="shared" si="20"/>
        <v>mężczyzna</v>
      </c>
      <c r="I47" s="19"/>
      <c r="J47" s="20"/>
      <c r="K47" s="20">
        <f t="shared" si="16"/>
      </c>
      <c r="L47" s="19" t="str">
        <f t="shared" si="21"/>
        <v>mężczyzna</v>
      </c>
      <c r="M47" s="6"/>
      <c r="N47" s="22" t="str">
        <f t="shared" si="22"/>
        <v>mężczyzna</v>
      </c>
      <c r="O47" s="6"/>
      <c r="P47" s="3" t="str">
        <f t="shared" si="23"/>
        <v>mężczyzna</v>
      </c>
      <c r="Q47" s="6"/>
      <c r="R47" s="3" t="str">
        <f t="shared" si="24"/>
        <v>mężczyzna</v>
      </c>
      <c r="S47" s="6"/>
      <c r="T47" s="3" t="str">
        <f t="shared" si="25"/>
        <v>mężczyzna</v>
      </c>
      <c r="U47" s="3"/>
      <c r="V47" s="3" t="str">
        <f t="shared" si="26"/>
        <v>mężczyzna</v>
      </c>
      <c r="W47" s="4"/>
      <c r="X47" s="3" t="str">
        <f t="shared" si="27"/>
        <v>mężczyzna</v>
      </c>
      <c r="Y47" s="3"/>
      <c r="Z47" s="3" t="str">
        <f t="shared" si="28"/>
        <v>mężczyzna</v>
      </c>
      <c r="AA47" s="3"/>
      <c r="AB47" s="4" t="str">
        <f t="shared" si="17"/>
        <v>mężczyzna</v>
      </c>
      <c r="AC47" s="3"/>
      <c r="AD47" s="4" t="str">
        <f t="shared" si="18"/>
        <v>mężczyzna</v>
      </c>
      <c r="AE47" s="3"/>
      <c r="AF47" s="3"/>
      <c r="AG47" s="4" t="str">
        <f t="shared" si="29"/>
        <v>mężczyzna</v>
      </c>
      <c r="AH47" s="4">
        <f t="shared" si="19"/>
      </c>
      <c r="AI47" s="5"/>
      <c r="AJ47" s="5">
        <f t="shared" si="30"/>
      </c>
      <c r="AK47" s="5" t="str">
        <f t="shared" si="31"/>
        <v>mężczyzna</v>
      </c>
      <c r="AL47" s="5"/>
      <c r="AM47" s="5" t="str">
        <f t="shared" si="32"/>
        <v>mężczyzna</v>
      </c>
      <c r="AN47" s="5"/>
      <c r="AO47" s="5" t="str">
        <f t="shared" si="33"/>
        <v>mężczyzna</v>
      </c>
      <c r="AP47" s="5"/>
      <c r="AQ47" s="5" t="str">
        <f t="shared" si="34"/>
        <v>mężczyzna</v>
      </c>
    </row>
    <row r="48" spans="1:43" ht="12.75">
      <c r="A48" s="6">
        <v>46</v>
      </c>
      <c r="B48" s="7"/>
      <c r="C48" s="7"/>
      <c r="D48" s="3">
        <f t="shared" si="14"/>
      </c>
      <c r="E48" s="19" t="str">
        <f t="shared" si="15"/>
        <v>mężczyzna</v>
      </c>
      <c r="F48" s="7"/>
      <c r="G48" s="19"/>
      <c r="H48" s="19" t="str">
        <f t="shared" si="20"/>
        <v>mężczyzna</v>
      </c>
      <c r="I48" s="19"/>
      <c r="J48" s="20"/>
      <c r="K48" s="20">
        <f t="shared" si="16"/>
      </c>
      <c r="L48" s="19" t="str">
        <f t="shared" si="21"/>
        <v>mężczyzna</v>
      </c>
      <c r="M48" s="6"/>
      <c r="N48" s="22" t="str">
        <f t="shared" si="22"/>
        <v>mężczyzna</v>
      </c>
      <c r="O48" s="6"/>
      <c r="P48" s="3" t="str">
        <f t="shared" si="23"/>
        <v>mężczyzna</v>
      </c>
      <c r="Q48" s="6"/>
      <c r="R48" s="3" t="str">
        <f t="shared" si="24"/>
        <v>mężczyzna</v>
      </c>
      <c r="S48" s="6"/>
      <c r="T48" s="3" t="str">
        <f t="shared" si="25"/>
        <v>mężczyzna</v>
      </c>
      <c r="U48" s="3"/>
      <c r="V48" s="3" t="str">
        <f t="shared" si="26"/>
        <v>mężczyzna</v>
      </c>
      <c r="W48" s="4"/>
      <c r="X48" s="3" t="str">
        <f t="shared" si="27"/>
        <v>mężczyzna</v>
      </c>
      <c r="Y48" s="3"/>
      <c r="Z48" s="3" t="str">
        <f t="shared" si="28"/>
        <v>mężczyzna</v>
      </c>
      <c r="AA48" s="3"/>
      <c r="AB48" s="4" t="str">
        <f t="shared" si="17"/>
        <v>mężczyzna</v>
      </c>
      <c r="AC48" s="3"/>
      <c r="AD48" s="4" t="str">
        <f t="shared" si="18"/>
        <v>mężczyzna</v>
      </c>
      <c r="AE48" s="3"/>
      <c r="AF48" s="3"/>
      <c r="AG48" s="4" t="str">
        <f t="shared" si="29"/>
        <v>mężczyzna</v>
      </c>
      <c r="AH48" s="4">
        <f t="shared" si="19"/>
      </c>
      <c r="AI48" s="5"/>
      <c r="AJ48" s="5">
        <f t="shared" si="30"/>
      </c>
      <c r="AK48" s="5" t="str">
        <f t="shared" si="31"/>
        <v>mężczyzna</v>
      </c>
      <c r="AL48" s="5"/>
      <c r="AM48" s="5" t="str">
        <f t="shared" si="32"/>
        <v>mężczyzna</v>
      </c>
      <c r="AN48" s="5"/>
      <c r="AO48" s="5" t="str">
        <f t="shared" si="33"/>
        <v>mężczyzna</v>
      </c>
      <c r="AP48" s="5"/>
      <c r="AQ48" s="5" t="str">
        <f t="shared" si="34"/>
        <v>mężczyzna</v>
      </c>
    </row>
    <row r="49" spans="1:43" ht="12.75">
      <c r="A49" s="6">
        <v>47</v>
      </c>
      <c r="B49" s="7"/>
      <c r="C49" s="7"/>
      <c r="D49" s="3">
        <f t="shared" si="14"/>
      </c>
      <c r="E49" s="19" t="str">
        <f t="shared" si="15"/>
        <v>mężczyzna</v>
      </c>
      <c r="F49" s="7"/>
      <c r="G49" s="19"/>
      <c r="H49" s="19" t="str">
        <f t="shared" si="20"/>
        <v>mężczyzna</v>
      </c>
      <c r="I49" s="19"/>
      <c r="J49" s="20"/>
      <c r="K49" s="20">
        <f t="shared" si="16"/>
      </c>
      <c r="L49" s="19" t="str">
        <f t="shared" si="21"/>
        <v>mężczyzna</v>
      </c>
      <c r="M49" s="6"/>
      <c r="N49" s="22" t="str">
        <f t="shared" si="22"/>
        <v>mężczyzna</v>
      </c>
      <c r="O49" s="6"/>
      <c r="P49" s="3" t="str">
        <f t="shared" si="23"/>
        <v>mężczyzna</v>
      </c>
      <c r="Q49" s="6"/>
      <c r="R49" s="3" t="str">
        <f t="shared" si="24"/>
        <v>mężczyzna</v>
      </c>
      <c r="S49" s="6"/>
      <c r="T49" s="3" t="str">
        <f t="shared" si="25"/>
        <v>mężczyzna</v>
      </c>
      <c r="U49" s="3"/>
      <c r="V49" s="3" t="str">
        <f t="shared" si="26"/>
        <v>mężczyzna</v>
      </c>
      <c r="W49" s="4"/>
      <c r="X49" s="3" t="str">
        <f t="shared" si="27"/>
        <v>mężczyzna</v>
      </c>
      <c r="Y49" s="3"/>
      <c r="Z49" s="3" t="str">
        <f t="shared" si="28"/>
        <v>mężczyzna</v>
      </c>
      <c r="AA49" s="3"/>
      <c r="AB49" s="4" t="str">
        <f t="shared" si="17"/>
        <v>mężczyzna</v>
      </c>
      <c r="AC49" s="3"/>
      <c r="AD49" s="4" t="str">
        <f t="shared" si="18"/>
        <v>mężczyzna</v>
      </c>
      <c r="AE49" s="3"/>
      <c r="AF49" s="3"/>
      <c r="AG49" s="4" t="str">
        <f t="shared" si="29"/>
        <v>mężczyzna</v>
      </c>
      <c r="AH49" s="4">
        <f t="shared" si="19"/>
      </c>
      <c r="AI49" s="5"/>
      <c r="AJ49" s="5">
        <f t="shared" si="30"/>
      </c>
      <c r="AK49" s="5" t="str">
        <f t="shared" si="31"/>
        <v>mężczyzna</v>
      </c>
      <c r="AL49" s="5"/>
      <c r="AM49" s="5" t="str">
        <f t="shared" si="32"/>
        <v>mężczyzna</v>
      </c>
      <c r="AN49" s="5"/>
      <c r="AO49" s="5" t="str">
        <f t="shared" si="33"/>
        <v>mężczyzna</v>
      </c>
      <c r="AP49" s="5"/>
      <c r="AQ49" s="5" t="str">
        <f t="shared" si="34"/>
        <v>mężczyzna</v>
      </c>
    </row>
    <row r="50" spans="1:43" ht="12.75">
      <c r="A50" s="6">
        <v>48</v>
      </c>
      <c r="B50" s="7"/>
      <c r="C50" s="7"/>
      <c r="D50" s="3">
        <f t="shared" si="14"/>
      </c>
      <c r="E50" s="19" t="str">
        <f t="shared" si="15"/>
        <v>mężczyzna</v>
      </c>
      <c r="F50" s="7"/>
      <c r="G50" s="19"/>
      <c r="H50" s="19" t="str">
        <f t="shared" si="20"/>
        <v>mężczyzna</v>
      </c>
      <c r="I50" s="19"/>
      <c r="J50" s="20"/>
      <c r="K50" s="20">
        <f t="shared" si="16"/>
      </c>
      <c r="L50" s="19" t="str">
        <f t="shared" si="21"/>
        <v>mężczyzna</v>
      </c>
      <c r="M50" s="6"/>
      <c r="N50" s="22" t="str">
        <f t="shared" si="22"/>
        <v>mężczyzna</v>
      </c>
      <c r="O50" s="6"/>
      <c r="P50" s="3" t="str">
        <f t="shared" si="23"/>
        <v>mężczyzna</v>
      </c>
      <c r="Q50" s="6"/>
      <c r="R50" s="3" t="str">
        <f t="shared" si="24"/>
        <v>mężczyzna</v>
      </c>
      <c r="S50" s="6"/>
      <c r="T50" s="3" t="str">
        <f t="shared" si="25"/>
        <v>mężczyzna</v>
      </c>
      <c r="U50" s="3"/>
      <c r="V50" s="3" t="str">
        <f t="shared" si="26"/>
        <v>mężczyzna</v>
      </c>
      <c r="W50" s="4"/>
      <c r="X50" s="3" t="str">
        <f t="shared" si="27"/>
        <v>mężczyzna</v>
      </c>
      <c r="Y50" s="3"/>
      <c r="Z50" s="3" t="str">
        <f t="shared" si="28"/>
        <v>mężczyzna</v>
      </c>
      <c r="AA50" s="3"/>
      <c r="AB50" s="4" t="str">
        <f t="shared" si="17"/>
        <v>mężczyzna</v>
      </c>
      <c r="AC50" s="3"/>
      <c r="AD50" s="4" t="str">
        <f t="shared" si="18"/>
        <v>mężczyzna</v>
      </c>
      <c r="AE50" s="3"/>
      <c r="AF50" s="3"/>
      <c r="AG50" s="4" t="str">
        <f t="shared" si="29"/>
        <v>mężczyzna</v>
      </c>
      <c r="AH50" s="4">
        <f t="shared" si="19"/>
      </c>
      <c r="AI50" s="5"/>
      <c r="AJ50" s="5">
        <f t="shared" si="30"/>
      </c>
      <c r="AK50" s="5" t="str">
        <f t="shared" si="31"/>
        <v>mężczyzna</v>
      </c>
      <c r="AL50" s="5"/>
      <c r="AM50" s="5" t="str">
        <f t="shared" si="32"/>
        <v>mężczyzna</v>
      </c>
      <c r="AN50" s="5"/>
      <c r="AO50" s="5" t="str">
        <f t="shared" si="33"/>
        <v>mężczyzna</v>
      </c>
      <c r="AP50" s="5"/>
      <c r="AQ50" s="5" t="str">
        <f t="shared" si="34"/>
        <v>mężczyzna</v>
      </c>
    </row>
    <row r="51" spans="1:43" ht="12.75">
      <c r="A51" s="6">
        <v>49</v>
      </c>
      <c r="B51" s="7"/>
      <c r="C51" s="7"/>
      <c r="D51" s="6">
        <f t="shared" si="14"/>
      </c>
      <c r="E51" s="20" t="str">
        <f t="shared" si="15"/>
        <v>mężczyzna</v>
      </c>
      <c r="F51" s="7"/>
      <c r="G51" s="20"/>
      <c r="H51" s="20" t="str">
        <f t="shared" si="20"/>
        <v>mężczyzna</v>
      </c>
      <c r="I51" s="20"/>
      <c r="J51" s="20"/>
      <c r="K51" s="20">
        <f t="shared" si="16"/>
      </c>
      <c r="L51" s="20" t="str">
        <f t="shared" si="21"/>
        <v>mężczyzna</v>
      </c>
      <c r="M51" s="6"/>
      <c r="N51" s="6" t="str">
        <f t="shared" si="22"/>
        <v>mężczyzna</v>
      </c>
      <c r="O51" s="6"/>
      <c r="P51" s="6" t="str">
        <f t="shared" si="23"/>
        <v>mężczyzna</v>
      </c>
      <c r="Q51" s="6"/>
      <c r="R51" s="6" t="str">
        <f t="shared" si="24"/>
        <v>mężczyzna</v>
      </c>
      <c r="S51" s="6"/>
      <c r="T51" s="6" t="str">
        <f t="shared" si="25"/>
        <v>mężczyzna</v>
      </c>
      <c r="U51" s="6"/>
      <c r="V51" s="6" t="str">
        <f t="shared" si="26"/>
        <v>mężczyzna</v>
      </c>
      <c r="W51" s="6"/>
      <c r="X51" s="6" t="str">
        <f t="shared" si="27"/>
        <v>mężczyzna</v>
      </c>
      <c r="Y51" s="6"/>
      <c r="Z51" s="6" t="str">
        <f t="shared" si="28"/>
        <v>mężczyzna</v>
      </c>
      <c r="AA51" s="3"/>
      <c r="AB51" s="4" t="str">
        <f t="shared" si="17"/>
        <v>mężczyzna</v>
      </c>
      <c r="AC51" s="3"/>
      <c r="AD51" s="4" t="str">
        <f t="shared" si="18"/>
        <v>mężczyzna</v>
      </c>
      <c r="AE51" s="3"/>
      <c r="AF51" s="3"/>
      <c r="AG51" s="6" t="str">
        <f t="shared" si="29"/>
        <v>mężczyzna</v>
      </c>
      <c r="AH51" s="4">
        <f t="shared" si="19"/>
      </c>
      <c r="AI51" s="8"/>
      <c r="AJ51" s="8">
        <f t="shared" si="30"/>
      </c>
      <c r="AK51" s="8" t="str">
        <f t="shared" si="31"/>
        <v>mężczyzna</v>
      </c>
      <c r="AL51" s="8"/>
      <c r="AM51" s="8" t="str">
        <f t="shared" si="32"/>
        <v>mężczyzna</v>
      </c>
      <c r="AN51" s="8"/>
      <c r="AO51" s="8" t="str">
        <f t="shared" si="33"/>
        <v>mężczyzna</v>
      </c>
      <c r="AP51" s="8"/>
      <c r="AQ51" s="8" t="str">
        <f t="shared" si="34"/>
        <v>mężczyzna</v>
      </c>
    </row>
    <row r="52" spans="26:31" ht="27.75" customHeight="1">
      <c r="Z52" s="46"/>
      <c r="AA52" s="46"/>
      <c r="AB52" s="46"/>
      <c r="AC52" s="46"/>
      <c r="AD52" s="46"/>
      <c r="AE52" s="46"/>
    </row>
    <row r="53" spans="2:6" ht="27.75" customHeight="1">
      <c r="B53" s="21"/>
      <c r="C53" s="21"/>
      <c r="D53" s="21"/>
      <c r="E53" s="12"/>
      <c r="F53" s="21"/>
    </row>
    <row r="57" ht="13.5" customHeight="1" thickBot="1">
      <c r="AR57" s="12"/>
    </row>
    <row r="58" spans="2:47" ht="13.5" thickBot="1">
      <c r="B58" s="136" t="s">
        <v>57</v>
      </c>
      <c r="C58" s="156"/>
      <c r="D58" s="156"/>
      <c r="E58" s="156"/>
      <c r="F58" s="156"/>
      <c r="G58" s="156"/>
      <c r="H58" s="156"/>
      <c r="I58" s="156"/>
      <c r="J58" s="157"/>
      <c r="K58" s="21"/>
      <c r="L58" s="21"/>
      <c r="M58" s="136" t="s">
        <v>95</v>
      </c>
      <c r="N58" s="170"/>
      <c r="O58" s="170"/>
      <c r="P58" s="170"/>
      <c r="Q58" s="167"/>
      <c r="R58" s="37"/>
      <c r="T58" s="37"/>
      <c r="U58" s="136" t="s">
        <v>8</v>
      </c>
      <c r="V58" s="156"/>
      <c r="W58" s="156"/>
      <c r="X58" s="156"/>
      <c r="Y58" s="157"/>
      <c r="AC58" s="202" t="s">
        <v>147</v>
      </c>
      <c r="AD58" s="210"/>
      <c r="AE58" s="203"/>
      <c r="AF58" s="198" t="s">
        <v>29</v>
      </c>
      <c r="AG58" s="156"/>
      <c r="AH58" s="156"/>
      <c r="AI58" s="156"/>
      <c r="AJ58" s="156"/>
      <c r="AK58" s="156"/>
      <c r="AL58" s="157"/>
      <c r="AN58" s="174" t="s">
        <v>75</v>
      </c>
      <c r="AO58" s="175"/>
      <c r="AP58" s="170"/>
      <c r="AQ58" s="167"/>
      <c r="AR58" s="127"/>
      <c r="AS58" s="21"/>
      <c r="AT58" s="21"/>
      <c r="AU58" s="21"/>
    </row>
    <row r="59" spans="2:47" ht="26.25" thickBot="1">
      <c r="B59" s="143" t="s">
        <v>76</v>
      </c>
      <c r="C59" s="180" t="s">
        <v>44</v>
      </c>
      <c r="D59" s="12"/>
      <c r="E59" s="12"/>
      <c r="F59" s="143" t="s">
        <v>52</v>
      </c>
      <c r="G59" s="180" t="s">
        <v>45</v>
      </c>
      <c r="H59" s="12"/>
      <c r="I59" s="143" t="s">
        <v>52</v>
      </c>
      <c r="K59" s="21"/>
      <c r="L59" s="21"/>
      <c r="M59" s="188" t="s">
        <v>76</v>
      </c>
      <c r="N59" s="12"/>
      <c r="O59" s="185" t="s">
        <v>53</v>
      </c>
      <c r="P59" s="12"/>
      <c r="Q59" s="188" t="s">
        <v>52</v>
      </c>
      <c r="R59" s="38"/>
      <c r="S59" s="38"/>
      <c r="T59" s="38"/>
      <c r="U59" s="52" t="s">
        <v>74</v>
      </c>
      <c r="W59" s="51" t="s">
        <v>49</v>
      </c>
      <c r="Y59" s="51" t="s">
        <v>43</v>
      </c>
      <c r="AC59" s="204" t="s">
        <v>148</v>
      </c>
      <c r="AD59" s="211"/>
      <c r="AE59" s="205" t="s">
        <v>43</v>
      </c>
      <c r="AF59" s="199" t="s">
        <v>46</v>
      </c>
      <c r="AG59" s="41"/>
      <c r="AH59" s="41"/>
      <c r="AI59" s="53" t="s">
        <v>70</v>
      </c>
      <c r="AJ59" s="44"/>
      <c r="AK59" s="44"/>
      <c r="AL59" s="28" t="s">
        <v>71</v>
      </c>
      <c r="AN59" s="75"/>
      <c r="AP59" s="76" t="s">
        <v>70</v>
      </c>
      <c r="AR59" s="21"/>
      <c r="AS59" s="21"/>
      <c r="AT59" s="21"/>
      <c r="AU59" s="21"/>
    </row>
    <row r="60" spans="2:47" ht="26.25" thickBot="1">
      <c r="B60" s="178"/>
      <c r="C60" s="181"/>
      <c r="D60" s="12"/>
      <c r="E60" s="12"/>
      <c r="F60" s="144"/>
      <c r="G60" s="183"/>
      <c r="H60" s="12"/>
      <c r="I60" s="144"/>
      <c r="K60" s="21"/>
      <c r="L60" s="21"/>
      <c r="M60" s="178"/>
      <c r="N60" s="12"/>
      <c r="O60" s="186"/>
      <c r="P60" s="12"/>
      <c r="Q60" s="144"/>
      <c r="R60" s="26"/>
      <c r="S60" s="26"/>
      <c r="T60" s="26"/>
      <c r="U60" s="82" t="s">
        <v>50</v>
      </c>
      <c r="W60" s="3">
        <f>COUNTIF(U3:U51,"mechanik pojazdów samochodowych")</f>
        <v>0</v>
      </c>
      <c r="Y60" s="3">
        <f>COUNTIF(V3:V51,"mechanik pojazdów samochodowychkobieta")</f>
        <v>0</v>
      </c>
      <c r="AC60" s="206">
        <f>COUNTIF(AA3:AA51,"tak")</f>
        <v>0</v>
      </c>
      <c r="AD60" s="212"/>
      <c r="AE60" s="207">
        <f>COUNTIF(AB3:AB51,"takkobieta")</f>
        <v>0</v>
      </c>
      <c r="AF60" s="200" t="s">
        <v>30</v>
      </c>
      <c r="AG60" s="23"/>
      <c r="AH60" s="23"/>
      <c r="AI60" s="49">
        <f>COUNTIF(W3:W51,"Za naukę")</f>
        <v>0</v>
      </c>
      <c r="AJ60" s="43"/>
      <c r="AK60" s="43"/>
      <c r="AL60" s="43">
        <f>COUNTIF(X3:X51,"Za naukękobieta")</f>
        <v>0</v>
      </c>
      <c r="AN60" s="66" t="s">
        <v>88</v>
      </c>
      <c r="AO60" s="65"/>
      <c r="AP60" s="6">
        <f>COUNTIF(AF3:AF51,"tak")</f>
        <v>0</v>
      </c>
      <c r="AR60" s="21"/>
      <c r="AS60" s="21"/>
      <c r="AT60" s="21"/>
      <c r="AU60" s="21"/>
    </row>
    <row r="61" spans="2:42" ht="13.5" thickBot="1">
      <c r="B61" s="178"/>
      <c r="C61" s="181"/>
      <c r="D61" s="12"/>
      <c r="E61" s="12"/>
      <c r="F61" s="144"/>
      <c r="G61" s="183"/>
      <c r="H61" s="12"/>
      <c r="I61" s="144"/>
      <c r="M61" s="178"/>
      <c r="N61" s="12"/>
      <c r="O61" s="186"/>
      <c r="P61" s="12"/>
      <c r="Q61" s="144"/>
      <c r="R61" s="26"/>
      <c r="S61" s="26"/>
      <c r="T61" s="26"/>
      <c r="U61" s="83" t="s">
        <v>9</v>
      </c>
      <c r="W61" s="3">
        <f>COUNTIF(U3:U51,"sprzedawca")</f>
        <v>0</v>
      </c>
      <c r="Y61" s="3">
        <f>COUNTIF(V3:V51,"sprzedawcakobieta")</f>
        <v>0</v>
      </c>
      <c r="AC61" s="209" t="s">
        <v>150</v>
      </c>
      <c r="AD61" s="208"/>
      <c r="AE61" s="148"/>
      <c r="AF61" s="42" t="s">
        <v>31</v>
      </c>
      <c r="AI61" s="49">
        <f>COUNTIF(W3:W51,"Sport")</f>
        <v>0</v>
      </c>
      <c r="AJ61" s="43"/>
      <c r="AK61" s="43"/>
      <c r="AL61" s="43">
        <f>COUNTIF(X3:X51,"Sportkobieta")</f>
        <v>0</v>
      </c>
      <c r="AN61" s="67" t="s">
        <v>89</v>
      </c>
      <c r="AP61" s="6">
        <f>COUNTIF(AF3:AF51,"nie")</f>
        <v>0</v>
      </c>
    </row>
    <row r="62" spans="2:38" ht="13.5" thickBot="1">
      <c r="B62" s="179"/>
      <c r="C62" s="182"/>
      <c r="D62" s="12"/>
      <c r="E62" s="12"/>
      <c r="F62" s="145"/>
      <c r="G62" s="184"/>
      <c r="H62" s="12"/>
      <c r="I62" s="145"/>
      <c r="M62" s="179"/>
      <c r="N62" s="12"/>
      <c r="O62" s="187"/>
      <c r="P62" s="12"/>
      <c r="Q62" s="189"/>
      <c r="R62" s="26"/>
      <c r="S62" s="26"/>
      <c r="T62" s="26"/>
      <c r="U62" s="84" t="s">
        <v>10</v>
      </c>
      <c r="W62" s="3">
        <f>COUNTIF(U3:U51,"kucharz małej gastronomii")</f>
        <v>0</v>
      </c>
      <c r="Y62" s="3">
        <f>COUNTIF(V3:V51,"kucharz małej gastronomiikobieta")</f>
        <v>0</v>
      </c>
      <c r="AC62" s="204" t="s">
        <v>148</v>
      </c>
      <c r="AD62" s="211"/>
      <c r="AE62" s="205" t="s">
        <v>43</v>
      </c>
      <c r="AF62" s="42" t="s">
        <v>32</v>
      </c>
      <c r="AI62" s="49">
        <f>COUNTIF(W3:W51,"Ministra")</f>
        <v>0</v>
      </c>
      <c r="AJ62" s="43"/>
      <c r="AK62" s="43"/>
      <c r="AL62" s="43">
        <f>COUNTIF(X3:X51,"Ministrakobieta")</f>
        <v>0</v>
      </c>
    </row>
    <row r="63" spans="2:43" ht="13.5" thickBot="1">
      <c r="B63" s="104">
        <v>1998</v>
      </c>
      <c r="C63" s="3">
        <f>COUNTIF(K3:K51,"miasto1998")</f>
        <v>0</v>
      </c>
      <c r="D63" s="10">
        <f>COUNTIF(L3:L51,"miasto1989")</f>
        <v>0</v>
      </c>
      <c r="E63" s="10">
        <f>COUNTIF(M3:M51,"miasto1989")</f>
        <v>0</v>
      </c>
      <c r="F63" s="3">
        <f>COUNTIF(L3:L51,"miastokobieta1998")</f>
        <v>0</v>
      </c>
      <c r="G63" s="3">
        <f>COUNTIF(K3:K51,"wieś1998")</f>
        <v>0</v>
      </c>
      <c r="H63" s="12"/>
      <c r="I63" s="47">
        <f>COUNTIF(L3:L51,"wieśkobieta1998")</f>
        <v>0</v>
      </c>
      <c r="M63" s="104">
        <v>1998</v>
      </c>
      <c r="N63" s="12"/>
      <c r="O63" s="6">
        <f>COUNTIF(AJ3:AJ51,"tak1998")</f>
        <v>0</v>
      </c>
      <c r="P63" s="6">
        <f>COUNTIF(AK3:AK51,"tak1989")</f>
        <v>0</v>
      </c>
      <c r="Q63" s="56">
        <f>COUNTIF(AK3:AK51,"takkobieta1998")</f>
        <v>0</v>
      </c>
      <c r="R63" s="26"/>
      <c r="S63" s="26"/>
      <c r="T63" s="26"/>
      <c r="U63" s="85" t="s">
        <v>11</v>
      </c>
      <c r="W63" s="3">
        <f>COUNTIF(U3:U51,"stolarz")</f>
        <v>0</v>
      </c>
      <c r="Y63" s="3">
        <f>COUNTIF(V3:V51,"stolarzkobieta")</f>
        <v>0</v>
      </c>
      <c r="AC63" s="206">
        <f>COUNTIF(AC3:AC51,"tak")</f>
        <v>0</v>
      </c>
      <c r="AD63" s="212"/>
      <c r="AE63" s="207">
        <f>COUNTIF(AD3:AD51,"takkobieta")</f>
        <v>0</v>
      </c>
      <c r="AF63" s="152" t="s">
        <v>72</v>
      </c>
      <c r="AI63" s="154">
        <f>COUNTIF(W3:W51,"Dofinansowanie do podręczników")</f>
        <v>0</v>
      </c>
      <c r="AJ63" s="45"/>
      <c r="AK63" s="45"/>
      <c r="AL63" s="45">
        <f>COUNTIF(X3:X51,"Dofinansowanie do podręcznikówkobieta")</f>
        <v>0</v>
      </c>
      <c r="AN63" s="136" t="s">
        <v>79</v>
      </c>
      <c r="AO63" s="137"/>
      <c r="AP63" s="137"/>
      <c r="AQ63" s="137"/>
    </row>
    <row r="64" spans="2:43" ht="23.25" thickBot="1">
      <c r="B64" s="55">
        <v>1999</v>
      </c>
      <c r="C64" s="6">
        <f>COUNTIF(K3:K51,"miasto1999")</f>
        <v>0</v>
      </c>
      <c r="D64" s="12"/>
      <c r="E64" s="12"/>
      <c r="F64" s="102">
        <f>COUNTIF(L3:L51,"miastokobieta1999")</f>
        <v>0</v>
      </c>
      <c r="G64" s="6">
        <f>COUNTIF(K3:K51,"wieś1999")</f>
        <v>0</v>
      </c>
      <c r="H64" s="12"/>
      <c r="I64" s="56">
        <f>COUNTIF(L3:L51,"wieśkobieta1999")</f>
        <v>0</v>
      </c>
      <c r="M64" s="55">
        <v>1999</v>
      </c>
      <c r="N64" s="12"/>
      <c r="O64" s="6">
        <f>COUNTIF(AJ3:AJ51,"tak1999")</f>
        <v>0</v>
      </c>
      <c r="P64" s="6">
        <f>COUNTIF(AK3:AK51,"tak1990")</f>
        <v>0</v>
      </c>
      <c r="Q64" s="56">
        <f>COUNTIF(AK3:AK51,"takkobieta1999")</f>
        <v>0</v>
      </c>
      <c r="R64" s="26"/>
      <c r="S64" s="26"/>
      <c r="T64" s="26"/>
      <c r="U64" s="85" t="s">
        <v>12</v>
      </c>
      <c r="W64" s="3">
        <f>COUNTIF(U3:U51,"fryzjer")</f>
        <v>0</v>
      </c>
      <c r="Y64" s="3">
        <f>COUNTIF(V3:V51,"fryzjerkobieta")</f>
        <v>0</v>
      </c>
      <c r="AF64" s="153"/>
      <c r="AI64" s="155"/>
      <c r="AJ64" s="78"/>
      <c r="AK64" s="78"/>
      <c r="AL64" s="78"/>
      <c r="AN64" s="68"/>
      <c r="AO64" s="73"/>
      <c r="AP64" s="74" t="s">
        <v>70</v>
      </c>
      <c r="AQ64" s="73"/>
    </row>
    <row r="65" spans="2:42" ht="13.5" thickBot="1">
      <c r="B65" s="55">
        <v>2000</v>
      </c>
      <c r="C65" s="6">
        <f>COUNTIF(K3:K51,"miasto2000")</f>
        <v>0</v>
      </c>
      <c r="D65" s="12"/>
      <c r="E65" s="12"/>
      <c r="F65" s="102">
        <f>COUNTIF(L3:L51,"miastokobieta2000")</f>
        <v>0</v>
      </c>
      <c r="G65" s="6">
        <f>COUNTIF(K3:K51,"wieś2000")</f>
        <v>0</v>
      </c>
      <c r="H65" s="12"/>
      <c r="I65" s="56">
        <f>COUNTIF(L3:L51,"wieśkobieta2000")</f>
        <v>0</v>
      </c>
      <c r="M65" s="55">
        <v>2000</v>
      </c>
      <c r="N65" s="12"/>
      <c r="O65" s="6">
        <f>COUNTIF(AJ3:AJ51,"tak2000")</f>
        <v>0</v>
      </c>
      <c r="P65" s="6">
        <f>COUNTIF(AK3:AK51,"tak1991")</f>
        <v>0</v>
      </c>
      <c r="Q65" s="56">
        <f>COUNTIF(AK3:AK51,"takkobieta2000")</f>
        <v>0</v>
      </c>
      <c r="R65" s="26"/>
      <c r="S65" s="26"/>
      <c r="T65" s="26"/>
      <c r="U65" s="85" t="s">
        <v>13</v>
      </c>
      <c r="V65" s="12"/>
      <c r="W65" s="3">
        <f>COUNTIF(U3:U51,"murarz")</f>
        <v>0</v>
      </c>
      <c r="Y65" s="3">
        <f>COUNTIF(V3:V51,"murarzkobieta")</f>
        <v>0</v>
      </c>
      <c r="AF65" s="80" t="s">
        <v>92</v>
      </c>
      <c r="AG65" s="79"/>
      <c r="AH65" s="115"/>
      <c r="AI65" s="81">
        <f>COUNTIF(W3:W51,"Socjalne")</f>
        <v>0</v>
      </c>
      <c r="AJ65" s="7"/>
      <c r="AK65" s="7"/>
      <c r="AL65" s="81">
        <f>COUNTIF(X3:X51,"Socjalnekobieta")</f>
        <v>0</v>
      </c>
      <c r="AN65" s="72" t="s">
        <v>91</v>
      </c>
      <c r="AP65" s="3">
        <f>COUNTIF(AL3:AL51,"tak")</f>
        <v>0</v>
      </c>
    </row>
    <row r="66" spans="2:47" ht="13.5" thickBot="1">
      <c r="B66" s="55">
        <v>2001</v>
      </c>
      <c r="C66" s="6">
        <f>COUNTIF(K3:K51,"miasto2001")</f>
        <v>0</v>
      </c>
      <c r="D66" s="12"/>
      <c r="E66" s="12"/>
      <c r="F66" s="102">
        <f>COUNTIF(L3:L51,"miastokobieta2001")</f>
        <v>0</v>
      </c>
      <c r="G66" s="6">
        <f>COUNTIF(K3:K51,"wieś2001")</f>
        <v>0</v>
      </c>
      <c r="H66" s="12"/>
      <c r="I66" s="56">
        <f>COUNTIF(L3:L51,"wieśkobieta2001")</f>
        <v>0</v>
      </c>
      <c r="K66" s="11"/>
      <c r="L66" s="11"/>
      <c r="M66" s="55">
        <v>2001</v>
      </c>
      <c r="N66" s="12"/>
      <c r="O66" s="6">
        <f>COUNTIF(AJ3:AJ51,"tak2001")</f>
        <v>0</v>
      </c>
      <c r="P66" s="6">
        <f>COUNTIF(AK3:AK51,"tak1992")</f>
        <v>0</v>
      </c>
      <c r="Q66" s="56">
        <f>COUNTIF(AK3:AK51,"takkobieta2001")</f>
        <v>0</v>
      </c>
      <c r="R66" s="26"/>
      <c r="S66" s="26"/>
      <c r="T66" s="26"/>
      <c r="U66" s="85" t="s">
        <v>14</v>
      </c>
      <c r="V66" s="12"/>
      <c r="W66" s="3">
        <f>COUNTIF(U3:U51,"cukiernik")</f>
        <v>0</v>
      </c>
      <c r="Y66" s="3">
        <f>COUNTIF(V3:V51,"cukiernikkobieta")</f>
        <v>0</v>
      </c>
      <c r="AI66" s="46"/>
      <c r="AL66" s="46"/>
      <c r="AN66" s="39" t="s">
        <v>82</v>
      </c>
      <c r="AP66" s="6">
        <f>COUNTIF(AN3:AN51,"tak")</f>
        <v>0</v>
      </c>
      <c r="AR66" s="11"/>
      <c r="AS66" s="11"/>
      <c r="AT66" s="11"/>
      <c r="AU66" s="11"/>
    </row>
    <row r="67" spans="2:42" ht="12.75">
      <c r="B67" s="55">
        <v>2002</v>
      </c>
      <c r="C67" s="6">
        <f>COUNTIF(K3:K51,"miasto2002")</f>
        <v>0</v>
      </c>
      <c r="D67" s="12"/>
      <c r="E67" s="12"/>
      <c r="F67" s="102">
        <f>COUNTIF(L3:L51,"miastokobieta2002")</f>
        <v>0</v>
      </c>
      <c r="G67" s="6">
        <f>COUNTIF(K3:K51,"wieś2002")</f>
        <v>0</v>
      </c>
      <c r="H67" s="12"/>
      <c r="I67" s="56">
        <f>COUNTIF(L3:L51,"wieśkobieta2002")</f>
        <v>0</v>
      </c>
      <c r="M67" s="55">
        <v>2002</v>
      </c>
      <c r="N67" s="12"/>
      <c r="O67" s="6">
        <f>COUNTIF(AJ3:AJ51,"tak2002")</f>
        <v>0</v>
      </c>
      <c r="P67" s="6">
        <f>COUNTIF(AK3:AK51,"tak1993")</f>
        <v>0</v>
      </c>
      <c r="Q67" s="56">
        <f>COUNTIF(AK3:AK51,"takkobieta2002")</f>
        <v>0</v>
      </c>
      <c r="R67" s="26"/>
      <c r="S67" s="26"/>
      <c r="T67" s="26"/>
      <c r="U67" s="85" t="s">
        <v>15</v>
      </c>
      <c r="V67" s="12"/>
      <c r="W67" s="3">
        <f>COUNTIF(U3:U51,"piekarz")</f>
        <v>0</v>
      </c>
      <c r="Y67" s="3">
        <f>COUNTIF(V3:V51,"piekarzkobieta")</f>
        <v>0</v>
      </c>
      <c r="AF67" s="146" t="s">
        <v>33</v>
      </c>
      <c r="AG67" s="147"/>
      <c r="AH67" s="147"/>
      <c r="AI67" s="147"/>
      <c r="AJ67" s="147"/>
      <c r="AK67" s="147"/>
      <c r="AL67" s="148"/>
      <c r="AN67" s="39" t="s">
        <v>84</v>
      </c>
      <c r="AP67" s="6">
        <f>COUNTIF(AP3:AP51,"tak")</f>
        <v>0</v>
      </c>
    </row>
    <row r="68" spans="2:38" ht="13.5" thickBot="1">
      <c r="B68" s="55">
        <v>2003</v>
      </c>
      <c r="C68" s="6">
        <f>COUNTIF(K3:K51,"miasto2003")</f>
        <v>0</v>
      </c>
      <c r="D68" s="12"/>
      <c r="E68" s="12"/>
      <c r="F68" s="6">
        <f>COUNTIF(L3:L51,"miastokobieta2003")</f>
        <v>0</v>
      </c>
      <c r="G68" s="6">
        <f>COUNTIF(K3:K51,"wieś2003")</f>
        <v>0</v>
      </c>
      <c r="H68" s="12"/>
      <c r="I68" s="56">
        <f>COUNTIF(L3:L51,"wieśkobieta2003")</f>
        <v>0</v>
      </c>
      <c r="M68" s="55">
        <v>2003</v>
      </c>
      <c r="N68" s="12"/>
      <c r="O68" s="6">
        <f>COUNTIF(AJ3:AJ51,"tak2003")</f>
        <v>0</v>
      </c>
      <c r="P68" s="6">
        <f>COUNTIF(AK3:AK51,"tak1994")</f>
        <v>0</v>
      </c>
      <c r="Q68" s="56">
        <f>COUNTIF(AK3:AK51,"takkobieta2003")</f>
        <v>0</v>
      </c>
      <c r="R68" s="26"/>
      <c r="S68" s="26"/>
      <c r="T68" s="26"/>
      <c r="U68" s="85" t="s">
        <v>16</v>
      </c>
      <c r="V68" s="12"/>
      <c r="W68" s="3">
        <f>COUNTIF(U3:U51,"elektromechanik")</f>
        <v>0</v>
      </c>
      <c r="Y68" s="3">
        <f>COUNTIF(V3:V51,"elektromechanikkobieta")</f>
        <v>0</v>
      </c>
      <c r="AF68" s="149"/>
      <c r="AG68" s="150"/>
      <c r="AH68" s="150"/>
      <c r="AI68" s="150"/>
      <c r="AJ68" s="150"/>
      <c r="AK68" s="150"/>
      <c r="AL68" s="151"/>
    </row>
    <row r="69" spans="2:38" ht="13.5" thickBot="1">
      <c r="B69" s="55">
        <v>2004</v>
      </c>
      <c r="C69" s="6">
        <f>COUNTIF(K3:K51,"miasto2004")</f>
        <v>0</v>
      </c>
      <c r="D69" s="12"/>
      <c r="E69" s="12"/>
      <c r="F69" s="6">
        <f>COUNTIF(L3:L51,"miastokobieta2004")</f>
        <v>0</v>
      </c>
      <c r="G69" s="6">
        <f>COUNTIF(K3:K51,"wieś2004")</f>
        <v>0</v>
      </c>
      <c r="H69" s="12"/>
      <c r="I69" s="56">
        <f>COUNTIF(L3:L51,"wieśkobieta2004")</f>
        <v>0</v>
      </c>
      <c r="M69" s="55">
        <v>2004</v>
      </c>
      <c r="N69" s="12"/>
      <c r="O69" s="6">
        <f>COUNTIF(AJ3:AJ51,"tak2004")</f>
        <v>0</v>
      </c>
      <c r="P69" s="6">
        <f>COUNTIF(AK3:AK51,"tak1995")</f>
        <v>0</v>
      </c>
      <c r="Q69" s="56">
        <f>COUNTIF(AK3:AK51,"takkobieta2004")</f>
        <v>0</v>
      </c>
      <c r="R69" s="26"/>
      <c r="S69" s="26"/>
      <c r="T69" s="26"/>
      <c r="U69" s="85" t="s">
        <v>17</v>
      </c>
      <c r="V69" s="12"/>
      <c r="W69" s="3">
        <f>COUNTIF(U3:U51,"rzeźnik - wędliniarz")</f>
        <v>0</v>
      </c>
      <c r="Y69" s="3">
        <f>COUNTIF(V3:V51,"rzeźnik - wędliniarzkobieta")</f>
        <v>0</v>
      </c>
      <c r="AF69" s="50" t="s">
        <v>46</v>
      </c>
      <c r="AG69" s="12"/>
      <c r="AH69" s="12"/>
      <c r="AI69" s="53" t="s">
        <v>70</v>
      </c>
      <c r="AJ69" s="53"/>
      <c r="AK69" s="53"/>
      <c r="AL69" s="64" t="s">
        <v>71</v>
      </c>
    </row>
    <row r="70" spans="2:38" ht="12.75">
      <c r="B70" s="55">
        <v>2005</v>
      </c>
      <c r="C70" s="6">
        <f>COUNTIF(K3:K51,"miasto2005")</f>
        <v>0</v>
      </c>
      <c r="D70" s="12"/>
      <c r="E70" s="12"/>
      <c r="F70" s="6">
        <f>COUNTIF(L3:L51,"miastokobieta2005")</f>
        <v>0</v>
      </c>
      <c r="G70" s="6">
        <f>COUNTIF(K3:K51,"wieś2005")</f>
        <v>0</v>
      </c>
      <c r="H70" s="12"/>
      <c r="I70" s="56">
        <f>COUNTIF(L3:L51,"wieśkobieta2005")</f>
        <v>0</v>
      </c>
      <c r="M70" s="55">
        <v>2005</v>
      </c>
      <c r="N70" s="12"/>
      <c r="O70" s="6">
        <f>COUNTIF(AJ3:AJ51,"tak2005")</f>
        <v>0</v>
      </c>
      <c r="P70" s="6">
        <f>COUNTIF(AK3:AK51,"tak1996")</f>
        <v>0</v>
      </c>
      <c r="Q70" s="56">
        <f>COUNTIF(AK3:AK51,"takkobieta2005")</f>
        <v>0</v>
      </c>
      <c r="R70" s="26"/>
      <c r="S70" s="26"/>
      <c r="T70" s="26"/>
      <c r="U70" s="85" t="s">
        <v>18</v>
      </c>
      <c r="V70" s="12"/>
      <c r="W70" s="3">
        <f>COUNTIF(U3:U51,"rolnik")</f>
        <v>0</v>
      </c>
      <c r="Y70" s="3">
        <f>COUNTIF(V3:V51,"rolnikkobieta")</f>
        <v>0</v>
      </c>
      <c r="AF70" s="24" t="s">
        <v>35</v>
      </c>
      <c r="AG70" s="12"/>
      <c r="AH70" s="12"/>
      <c r="AI70" s="54">
        <f>COUNTIF(Y3:Y51,"informatyczne")</f>
        <v>0</v>
      </c>
      <c r="AJ70" s="60"/>
      <c r="AK70" s="60"/>
      <c r="AL70" s="29">
        <f>COUNTIF(Z3:Z51,"informatycznekobieta")</f>
        <v>0</v>
      </c>
    </row>
    <row r="71" spans="2:38" ht="12.75">
      <c r="B71" s="55">
        <v>2006</v>
      </c>
      <c r="C71" s="6">
        <f>COUNTIF(K3:K51,"miasto2006")</f>
        <v>0</v>
      </c>
      <c r="D71" s="12"/>
      <c r="E71" s="12"/>
      <c r="F71" s="6">
        <f>COUNTIF(L3:L51,"miastokobieta2006")</f>
        <v>0</v>
      </c>
      <c r="G71" s="6">
        <f>COUNTIF(K3:K51,"wieś2006")</f>
        <v>0</v>
      </c>
      <c r="H71" s="12"/>
      <c r="I71" s="56">
        <f>COUNTIF(L3:L51,"wieśkobieta2006")</f>
        <v>0</v>
      </c>
      <c r="M71" s="55">
        <v>2006</v>
      </c>
      <c r="N71" s="12"/>
      <c r="O71" s="6">
        <f>COUNTIF(AJ3:AJ51,"tak2006")</f>
        <v>0</v>
      </c>
      <c r="P71" s="6">
        <f>COUNTIF(AK3:AK51,"tak1997")</f>
        <v>0</v>
      </c>
      <c r="Q71" s="56">
        <f>COUNTIF(AK3:AK51,"takkobieta2006")</f>
        <v>0</v>
      </c>
      <c r="R71" s="26"/>
      <c r="S71" s="26"/>
      <c r="T71" s="26"/>
      <c r="U71" s="85" t="s">
        <v>19</v>
      </c>
      <c r="V71" s="12"/>
      <c r="W71" s="3">
        <f>COUNTIF(U3:U51,"elektryk")</f>
        <v>0</v>
      </c>
      <c r="Y71" s="3">
        <f>COUNTIF(V3:V51,"elektrykkobieta")</f>
        <v>0</v>
      </c>
      <c r="AF71" s="24" t="s">
        <v>36</v>
      </c>
      <c r="AG71" s="12"/>
      <c r="AH71" s="12"/>
      <c r="AI71" s="55">
        <f>COUNTIF(Y3:Y51,"techniczne")</f>
        <v>0</v>
      </c>
      <c r="AJ71" s="61"/>
      <c r="AK71" s="61"/>
      <c r="AL71" s="56">
        <f>COUNTIF(Z3:Z51,"technicznekobieta")</f>
        <v>0</v>
      </c>
    </row>
    <row r="72" spans="2:38" ht="12.75">
      <c r="B72" s="55">
        <v>2007</v>
      </c>
      <c r="C72" s="6">
        <f>COUNTIF(K3:K51,"miasto2007")</f>
        <v>0</v>
      </c>
      <c r="D72" s="12"/>
      <c r="E72" s="12"/>
      <c r="F72" s="6">
        <f>COUNTIF(L3:L51,"miastokobieta2007")</f>
        <v>0</v>
      </c>
      <c r="G72" s="6">
        <f>COUNTIF(K3:K51,"wieś2007")</f>
        <v>0</v>
      </c>
      <c r="H72" s="12"/>
      <c r="I72" s="56">
        <f>COUNTIF(L3:L51,"wieśkobieta2007")</f>
        <v>0</v>
      </c>
      <c r="M72" s="55">
        <v>2007</v>
      </c>
      <c r="N72" s="12"/>
      <c r="O72" s="6">
        <f>COUNTIF(AJ3:AJ51,"tak2007")</f>
        <v>0</v>
      </c>
      <c r="P72" s="6">
        <f>COUNTIF(AK3:AK51,"tak1998")</f>
        <v>0</v>
      </c>
      <c r="Q72" s="56">
        <f>COUNTIF(AK3:AK51,"takkobieta2007")</f>
        <v>0</v>
      </c>
      <c r="R72" s="26"/>
      <c r="S72" s="26"/>
      <c r="T72" s="26"/>
      <c r="U72" s="85" t="s">
        <v>20</v>
      </c>
      <c r="V72" s="12"/>
      <c r="W72" s="3">
        <f>COUNTIF(U3:U51,"technik informatyk")</f>
        <v>0</v>
      </c>
      <c r="Y72" s="3">
        <f>COUNTIF(V3:V51,"technik informatykkobieta")</f>
        <v>0</v>
      </c>
      <c r="AF72" s="24" t="s">
        <v>37</v>
      </c>
      <c r="AG72" s="12"/>
      <c r="AH72" s="12"/>
      <c r="AI72" s="55">
        <f>COUNTIF(Y3:Y51,"przedmiotowe")</f>
        <v>0</v>
      </c>
      <c r="AJ72" s="61"/>
      <c r="AK72" s="61"/>
      <c r="AL72" s="56">
        <f>COUNTIF(Z3:Z51,"przedmiotowekobieta")</f>
        <v>0</v>
      </c>
    </row>
    <row r="73" spans="2:48" ht="12.75">
      <c r="B73" s="55">
        <v>2008</v>
      </c>
      <c r="C73" s="6">
        <f>COUNTIF(K3:K51,"miasto2008")</f>
        <v>0</v>
      </c>
      <c r="D73" s="12"/>
      <c r="E73" s="12"/>
      <c r="F73" s="6">
        <f>COUNTIF(L3:L51,"miastokobieta2008")</f>
        <v>0</v>
      </c>
      <c r="G73" s="6">
        <f>COUNTIF(K3:K51,"wieś2008")</f>
        <v>0</v>
      </c>
      <c r="H73" s="12"/>
      <c r="I73" s="56">
        <f>COUNTIF(L3:L51,"wieśkobieta2008")</f>
        <v>0</v>
      </c>
      <c r="M73" s="55">
        <v>2008</v>
      </c>
      <c r="N73" s="12"/>
      <c r="O73" s="6">
        <f>COUNTIF(AJ3:AJ51,"tak2008")</f>
        <v>0</v>
      </c>
      <c r="P73" s="6">
        <f>COUNTIF(AK3:AK51,"tak1999")</f>
        <v>0</v>
      </c>
      <c r="Q73" s="56">
        <f>COUNTIF(AK3:AK51,"takkobieta2008")</f>
        <v>0</v>
      </c>
      <c r="R73" s="26"/>
      <c r="S73" s="26"/>
      <c r="T73" s="26"/>
      <c r="U73" s="85" t="s">
        <v>21</v>
      </c>
      <c r="V73" s="12"/>
      <c r="W73" s="3">
        <f>COUNTIF(U3:U51,"technik ekonomista")</f>
        <v>0</v>
      </c>
      <c r="Y73" s="3">
        <f>COUNTIF(V3:V51,"technik ekonomistakobieta")</f>
        <v>0</v>
      </c>
      <c r="AF73" s="24" t="s">
        <v>38</v>
      </c>
      <c r="AG73" s="12"/>
      <c r="AH73" s="12"/>
      <c r="AI73" s="55">
        <f>COUNTIF(Y3:Y51,"artystyczne")</f>
        <v>0</v>
      </c>
      <c r="AJ73" s="61"/>
      <c r="AK73" s="61"/>
      <c r="AL73" s="56">
        <f>COUNTIF(Z3:Z51,"artystycznekobieta")</f>
        <v>0</v>
      </c>
      <c r="AR73" s="12"/>
      <c r="AS73" s="12"/>
      <c r="AT73" s="12"/>
      <c r="AU73" s="12"/>
      <c r="AV73" s="12"/>
    </row>
    <row r="74" spans="2:48" ht="13.5" thickBot="1">
      <c r="B74" s="105">
        <v>2009</v>
      </c>
      <c r="C74" s="40">
        <f>COUNTIF(K3:K51,"miasto2009")</f>
        <v>0</v>
      </c>
      <c r="D74" s="12"/>
      <c r="E74" s="12"/>
      <c r="F74" s="40">
        <f>COUNTIF(L3:L51,"miastokobieta2009")</f>
        <v>0</v>
      </c>
      <c r="G74" s="107">
        <f>COUNTIF(K3:K51,"wieś2009")</f>
        <v>0</v>
      </c>
      <c r="H74" s="12"/>
      <c r="I74" s="106">
        <f>COUNTIF(L3:L51,"wieśkobieta2009")</f>
        <v>0</v>
      </c>
      <c r="M74" s="105">
        <v>2009</v>
      </c>
      <c r="N74" s="12"/>
      <c r="O74" s="40">
        <f>COUNTIF(AJ3:AJ51,"tak2009")</f>
        <v>0</v>
      </c>
      <c r="P74" s="40">
        <f>COUNTIF(AK3:AK51,"tak2000")</f>
        <v>0</v>
      </c>
      <c r="Q74" s="106">
        <f>COUNTIF(AK3:AK51,"takkobieta2009")</f>
        <v>0</v>
      </c>
      <c r="R74" s="26"/>
      <c r="S74" s="26"/>
      <c r="T74" s="26"/>
      <c r="U74" s="85" t="s">
        <v>22</v>
      </c>
      <c r="V74" s="12"/>
      <c r="W74" s="3">
        <f>COUNTIF(U3:U51,"technik mechanik")</f>
        <v>0</v>
      </c>
      <c r="Y74" s="3">
        <f>COUNTIF(V3:V51,"technik mechanikkobieta")</f>
        <v>0</v>
      </c>
      <c r="AF74" s="90" t="s">
        <v>94</v>
      </c>
      <c r="AG74" s="12"/>
      <c r="AH74" s="12"/>
      <c r="AI74" s="55">
        <f>COUNTIF(Y3:Y51,"sportowe")</f>
        <v>0</v>
      </c>
      <c r="AJ74" s="61"/>
      <c r="AK74" s="61"/>
      <c r="AL74" s="56">
        <f>COUNTIF(Z3:Z51,"sportowekobieta")</f>
        <v>0</v>
      </c>
      <c r="AR74" s="12"/>
      <c r="AS74" s="12"/>
      <c r="AT74" s="12"/>
      <c r="AU74" s="12"/>
      <c r="AV74" s="12"/>
    </row>
    <row r="75" spans="2:48" ht="13.5" thickBot="1">
      <c r="B75" s="68" t="s">
        <v>90</v>
      </c>
      <c r="C75" s="69">
        <f aca="true" t="shared" si="35" ref="C75:H75">SUM(C63:C74)</f>
        <v>0</v>
      </c>
      <c r="D75" s="71">
        <f t="shared" si="35"/>
        <v>0</v>
      </c>
      <c r="E75" s="71">
        <f t="shared" si="35"/>
        <v>0</v>
      </c>
      <c r="F75" s="69">
        <f t="shared" si="35"/>
        <v>0</v>
      </c>
      <c r="G75" s="69">
        <f t="shared" si="35"/>
        <v>0</v>
      </c>
      <c r="H75" s="69">
        <f t="shared" si="35"/>
        <v>0</v>
      </c>
      <c r="I75" s="70">
        <f>SUM(I63:I74)</f>
        <v>0</v>
      </c>
      <c r="K75" s="88"/>
      <c r="L75" s="103"/>
      <c r="M75" s="68" t="s">
        <v>90</v>
      </c>
      <c r="N75" s="48"/>
      <c r="O75" s="69">
        <f>SUM(O63:O74)</f>
        <v>0</v>
      </c>
      <c r="P75" s="69"/>
      <c r="Q75" s="70">
        <f>SUM(Q63:Q74)</f>
        <v>0</v>
      </c>
      <c r="R75" s="26"/>
      <c r="S75" s="26"/>
      <c r="T75" s="26"/>
      <c r="U75" s="85" t="s">
        <v>23</v>
      </c>
      <c r="V75" s="12"/>
      <c r="W75" s="3">
        <f>COUNTIF(U3:U51,"technik handlowiec")</f>
        <v>0</v>
      </c>
      <c r="Y75" s="3">
        <f>COUNTIF(V3:V51,"technik handlowieckobieta")</f>
        <v>0</v>
      </c>
      <c r="AF75" s="91" t="s">
        <v>39</v>
      </c>
      <c r="AG75" s="48"/>
      <c r="AH75" s="48"/>
      <c r="AI75" s="57">
        <f>COUNTIF(Y3:Y51,"inne")</f>
        <v>0</v>
      </c>
      <c r="AJ75" s="62"/>
      <c r="AK75" s="62"/>
      <c r="AL75" s="30">
        <f>COUNTIF(Z3:Z51,"innekobieta")</f>
        <v>0</v>
      </c>
      <c r="AR75" s="31"/>
      <c r="AS75" s="31"/>
      <c r="AT75" s="31"/>
      <c r="AU75" s="31"/>
      <c r="AV75" s="12"/>
    </row>
    <row r="76" spans="17:48" ht="13.5" thickBot="1">
      <c r="Q76" s="26"/>
      <c r="R76" s="26"/>
      <c r="S76" s="26"/>
      <c r="T76" s="26"/>
      <c r="U76" s="85" t="s">
        <v>24</v>
      </c>
      <c r="V76" s="12"/>
      <c r="W76" s="3">
        <f>COUNTIF(U3:U51,"technik budownictwa")</f>
        <v>0</v>
      </c>
      <c r="Y76" s="3">
        <f>COUNTIF(V3:V51,"technik budownictwakobieta")</f>
        <v>0</v>
      </c>
      <c r="AR76" s="12"/>
      <c r="AS76" s="12"/>
      <c r="AT76" s="12"/>
      <c r="AU76" s="12"/>
      <c r="AV76" s="12"/>
    </row>
    <row r="77" spans="2:48" ht="13.5" thickBot="1">
      <c r="B77" s="141" t="s">
        <v>76</v>
      </c>
      <c r="C77" s="141" t="s">
        <v>40</v>
      </c>
      <c r="E77" s="12"/>
      <c r="F77" s="143" t="s">
        <v>52</v>
      </c>
      <c r="G77" s="138" t="s">
        <v>96</v>
      </c>
      <c r="H77" s="139"/>
      <c r="I77" s="139"/>
      <c r="J77" s="139"/>
      <c r="K77" s="139"/>
      <c r="L77" s="139"/>
      <c r="M77" s="139"/>
      <c r="N77" s="139"/>
      <c r="O77" s="139"/>
      <c r="P77" s="139"/>
      <c r="Q77" s="140"/>
      <c r="R77" s="12"/>
      <c r="T77" s="12"/>
      <c r="U77" s="85" t="s">
        <v>25</v>
      </c>
      <c r="V77" s="12"/>
      <c r="W77" s="3">
        <f>COUNTIF(U3:U51,"technik administracji")</f>
        <v>0</v>
      </c>
      <c r="Y77" s="3">
        <f>COUNTIF(V3:V51,"technik administracjikobieta")</f>
        <v>0</v>
      </c>
      <c r="AR77" s="12"/>
      <c r="AS77" s="12"/>
      <c r="AT77" s="12"/>
      <c r="AU77" s="12"/>
      <c r="AV77" s="12"/>
    </row>
    <row r="78" spans="2:48" ht="25.5">
      <c r="B78" s="142"/>
      <c r="C78" s="142"/>
      <c r="E78" s="12"/>
      <c r="F78" s="144"/>
      <c r="G78" s="92"/>
      <c r="H78" s="94"/>
      <c r="I78" s="94"/>
      <c r="J78" s="95" t="s">
        <v>64</v>
      </c>
      <c r="K78" s="96"/>
      <c r="L78" s="96"/>
      <c r="M78" s="94" t="s">
        <v>43</v>
      </c>
      <c r="N78" s="95"/>
      <c r="O78" s="97" t="s">
        <v>63</v>
      </c>
      <c r="P78" s="95"/>
      <c r="Q78" s="98" t="s">
        <v>43</v>
      </c>
      <c r="R78" s="11"/>
      <c r="T78" s="11"/>
      <c r="U78" s="86" t="s">
        <v>26</v>
      </c>
      <c r="V78" s="12"/>
      <c r="W78" s="36">
        <f>COUNTIF(U3:U51,"technik rachunkowości")</f>
        <v>0</v>
      </c>
      <c r="Y78" s="36">
        <f>COUNTIF(V3:V51,"technik rachunkowościkobieta")</f>
        <v>0</v>
      </c>
      <c r="AF78" s="108"/>
      <c r="AG78" s="109"/>
      <c r="AH78" s="109"/>
      <c r="AI78" s="95" t="s">
        <v>101</v>
      </c>
      <c r="AJ78" s="96"/>
      <c r="AK78" s="96"/>
      <c r="AL78" s="112" t="s">
        <v>100</v>
      </c>
      <c r="AM78" s="23"/>
      <c r="AR78" s="12"/>
      <c r="AS78" s="12"/>
      <c r="AT78" s="12"/>
      <c r="AU78" s="12"/>
      <c r="AV78" s="12"/>
    </row>
    <row r="79" spans="2:48" ht="12.75">
      <c r="B79" s="142"/>
      <c r="C79" s="142"/>
      <c r="E79" s="12"/>
      <c r="F79" s="144"/>
      <c r="G79" s="99" t="s">
        <v>66</v>
      </c>
      <c r="H79" s="6"/>
      <c r="I79" s="6"/>
      <c r="J79" s="7">
        <f>COUNTIF(M3:M51,"podstawowy")</f>
        <v>0</v>
      </c>
      <c r="K79" s="7"/>
      <c r="L79" s="7"/>
      <c r="M79" s="7">
        <f>COUNTIF(N3:N51,"podstawowykobieta")</f>
        <v>0</v>
      </c>
      <c r="N79" s="7"/>
      <c r="O79" s="7">
        <f>COUNTIF(M3:M51,"zaawansowany")</f>
        <v>0</v>
      </c>
      <c r="P79" s="7"/>
      <c r="Q79" s="100">
        <f>COUNTIF(N3:N51,"zaawansowanykobieta")</f>
        <v>0</v>
      </c>
      <c r="R79" s="12"/>
      <c r="T79" s="12"/>
      <c r="U79" s="87" t="s">
        <v>27</v>
      </c>
      <c r="V79" s="79"/>
      <c r="W79" s="6">
        <f>COUNTIF(U3:U51,"technik usług kosmetycznych")</f>
        <v>0</v>
      </c>
      <c r="X79" s="7"/>
      <c r="Y79" s="6">
        <f>COUNTIF(V3:V51,"technik usług kosmetycznychkobieta")</f>
        <v>0</v>
      </c>
      <c r="AF79" s="110" t="s">
        <v>102</v>
      </c>
      <c r="AG79" s="7"/>
      <c r="AH79" s="7"/>
      <c r="AI79" s="7">
        <f>COUNTIF(AE3:AE51,"pracownie szkolne")</f>
        <v>0</v>
      </c>
      <c r="AJ79" s="7">
        <f>COUNTIF(AF3:AF51,"pracownie szkolne")</f>
        <v>0</v>
      </c>
      <c r="AK79" s="7">
        <f>COUNTIF(AG3:AG51,"pracownie szkolne")</f>
        <v>0</v>
      </c>
      <c r="AL79" s="7">
        <f>COUNTIF(AH3:AH51,"pracownie szkolnetak")</f>
        <v>0</v>
      </c>
      <c r="AM79" s="23"/>
      <c r="AR79" s="12"/>
      <c r="AS79" s="12"/>
      <c r="AT79" s="12"/>
      <c r="AU79" s="12"/>
      <c r="AV79" s="12"/>
    </row>
    <row r="80" spans="2:48" ht="13.5" thickBot="1">
      <c r="B80" s="142"/>
      <c r="C80" s="142"/>
      <c r="E80" s="12"/>
      <c r="F80" s="189"/>
      <c r="G80" s="99" t="s">
        <v>67</v>
      </c>
      <c r="H80" s="6"/>
      <c r="I80" s="6"/>
      <c r="J80" s="7">
        <f>COUNTIF(O3:O51,"podstawowy")</f>
        <v>0</v>
      </c>
      <c r="K80" s="7"/>
      <c r="L80" s="7"/>
      <c r="M80" s="7">
        <f>COUNTIF(P3:P51,"podstawowykobieta")</f>
        <v>0</v>
      </c>
      <c r="N80" s="7"/>
      <c r="O80" s="7">
        <f>COUNTIF(O3:O51,"zaawansowany")</f>
        <v>0</v>
      </c>
      <c r="P80" s="7"/>
      <c r="Q80" s="100">
        <f>COUNTIF(P3:P51,"zaawansowanykobieta")</f>
        <v>0</v>
      </c>
      <c r="R80" s="12"/>
      <c r="T80" s="12"/>
      <c r="U80" s="25" t="s">
        <v>93</v>
      </c>
      <c r="V80" s="79"/>
      <c r="W80" s="6">
        <f>COUNTIF(U3:U51,"technik usług fryzjerskich")</f>
        <v>0</v>
      </c>
      <c r="X80" s="7"/>
      <c r="Y80" s="6">
        <f>COUNTIF(V3:V51,"technik usług fryzjerskichkobieta")</f>
        <v>0</v>
      </c>
      <c r="AF80" s="111" t="s">
        <v>103</v>
      </c>
      <c r="AG80" s="93"/>
      <c r="AH80" s="9"/>
      <c r="AI80" s="7">
        <f>COUNTIF(AE3:AE51,"u pracodawcy")</f>
        <v>0</v>
      </c>
      <c r="AJ80" s="7">
        <f>COUNTIF(AF3:AF51,"u pracodawcy")</f>
        <v>0</v>
      </c>
      <c r="AK80" s="7">
        <f>COUNTIF(AG3:AG51,"u pracodawcy")</f>
        <v>0</v>
      </c>
      <c r="AL80" s="7">
        <f>COUNTIF(AH3:AH51,"u pracodawcytak")</f>
        <v>0</v>
      </c>
      <c r="AR80" s="12"/>
      <c r="AS80" s="12"/>
      <c r="AT80" s="12"/>
      <c r="AU80" s="12"/>
      <c r="AV80" s="12"/>
    </row>
    <row r="81" spans="2:48" ht="13.5" thickBot="1">
      <c r="B81" s="54">
        <v>1998</v>
      </c>
      <c r="C81" s="96">
        <f>COUNTIF(G3:G51,1998)</f>
        <v>0</v>
      </c>
      <c r="D81" s="215"/>
      <c r="E81" s="215"/>
      <c r="F81" s="216">
        <f>COUNTIF(H3:H51,"1998kobieta")</f>
        <v>0</v>
      </c>
      <c r="G81" s="213" t="s">
        <v>68</v>
      </c>
      <c r="H81" s="7"/>
      <c r="I81" s="7"/>
      <c r="J81" s="7">
        <f>COUNTIF(Q3:Q51,"podstawowy")</f>
        <v>0</v>
      </c>
      <c r="K81" s="7"/>
      <c r="L81" s="7"/>
      <c r="M81" s="7">
        <f>COUNTIF(R3:R51,"podstawowykobieta")</f>
        <v>0</v>
      </c>
      <c r="N81" s="7"/>
      <c r="O81" s="7">
        <f>COUNTIF(Q3:Q51,"zaawansowany")</f>
        <v>0</v>
      </c>
      <c r="P81" s="7"/>
      <c r="Q81" s="100">
        <f>COUNTIF(R3:R51,"zaawansowanykobieta")</f>
        <v>0</v>
      </c>
      <c r="R81" s="12"/>
      <c r="T81" s="12"/>
      <c r="U81" s="128" t="s">
        <v>144</v>
      </c>
      <c r="W81" s="129">
        <f>COUNTIF(U3:U51,"ślusarz")</f>
        <v>0</v>
      </c>
      <c r="X81" s="48"/>
      <c r="Y81" s="30">
        <f>COUNTIF(V3:V51,"ślusarzkobieta")</f>
        <v>0</v>
      </c>
      <c r="AR81" s="12"/>
      <c r="AS81" s="12"/>
      <c r="AT81" s="12"/>
      <c r="AU81" s="12"/>
      <c r="AV81" s="12"/>
    </row>
    <row r="82" spans="2:48" ht="13.5" thickBot="1">
      <c r="B82" s="55">
        <v>1999</v>
      </c>
      <c r="C82" s="7">
        <f>COUNTIF(G3:G51,1999)</f>
        <v>0</v>
      </c>
      <c r="D82" s="12"/>
      <c r="E82" s="12"/>
      <c r="F82" s="100">
        <f>COUNTIF(H3:H51,"1999kobieta")</f>
        <v>0</v>
      </c>
      <c r="G82" s="214" t="s">
        <v>69</v>
      </c>
      <c r="H82" s="101"/>
      <c r="I82" s="101"/>
      <c r="J82" s="93">
        <f>COUNTIF(S3:S51,"podstawowy")</f>
        <v>0</v>
      </c>
      <c r="K82" s="101"/>
      <c r="L82" s="101"/>
      <c r="M82" s="93">
        <f>COUNTIF(T3:T51,"podstawowykobieta")</f>
        <v>0</v>
      </c>
      <c r="N82" s="93"/>
      <c r="O82" s="93">
        <f>COUNTIF(S3:S51,"zaawansowany")</f>
        <v>0</v>
      </c>
      <c r="P82" s="93"/>
      <c r="Q82" s="58">
        <f>COUNTIF(T3:T51,"zaawansowanykobieta")</f>
        <v>0</v>
      </c>
      <c r="R82" s="89"/>
      <c r="T82" s="31"/>
      <c r="AR82" s="21"/>
      <c r="AS82" s="21"/>
      <c r="AT82" s="21"/>
      <c r="AU82" s="21"/>
      <c r="AV82" s="12"/>
    </row>
    <row r="83" spans="2:48" ht="12.75">
      <c r="B83" s="55">
        <v>2000</v>
      </c>
      <c r="C83" s="7">
        <f>COUNTIF(G3:G51,2000)</f>
        <v>0</v>
      </c>
      <c r="D83" s="12"/>
      <c r="E83" s="12"/>
      <c r="F83" s="100">
        <f>COUNTIF(H3:H51,"2000kobieta")</f>
        <v>0</v>
      </c>
      <c r="R83" s="12"/>
      <c r="AR83" s="12"/>
      <c r="AS83" s="12"/>
      <c r="AT83" s="12"/>
      <c r="AU83" s="12"/>
      <c r="AV83" s="12"/>
    </row>
    <row r="84" spans="2:48" ht="12.75">
      <c r="B84" s="55">
        <v>2001</v>
      </c>
      <c r="C84" s="7">
        <f>COUNTIF(G3:G51,2001)</f>
        <v>0</v>
      </c>
      <c r="D84" s="12"/>
      <c r="E84" s="12"/>
      <c r="F84" s="100">
        <f>COUNTIF(H3:H51,"2001kobieta")</f>
        <v>0</v>
      </c>
      <c r="R84" s="12"/>
      <c r="AR84" s="12"/>
      <c r="AS84" s="12"/>
      <c r="AT84" s="12"/>
      <c r="AU84" s="12"/>
      <c r="AV84" s="12"/>
    </row>
    <row r="85" spans="2:48" ht="12.75">
      <c r="B85" s="55">
        <v>2002</v>
      </c>
      <c r="C85" s="7">
        <f>COUNTIF(G3:G51,2002)</f>
        <v>0</v>
      </c>
      <c r="D85" s="12"/>
      <c r="E85" s="12"/>
      <c r="F85" s="100">
        <f>COUNTIF(H3:H51,"2002kobieta")</f>
        <v>0</v>
      </c>
      <c r="AR85" s="12"/>
      <c r="AS85" s="12"/>
      <c r="AT85" s="12"/>
      <c r="AU85" s="12"/>
      <c r="AV85" s="12"/>
    </row>
    <row r="86" spans="2:48" ht="12.75">
      <c r="B86" s="55">
        <v>2003</v>
      </c>
      <c r="C86" s="7">
        <f>COUNTIF(G3:G51,2003)</f>
        <v>0</v>
      </c>
      <c r="D86" s="12"/>
      <c r="E86" s="12"/>
      <c r="F86" s="100">
        <f>COUNTIF(H3:H51,"2003kobieta")</f>
        <v>0</v>
      </c>
      <c r="AR86" s="12"/>
      <c r="AS86" s="12"/>
      <c r="AT86" s="12"/>
      <c r="AU86" s="12"/>
      <c r="AV86" s="12"/>
    </row>
    <row r="87" spans="2:48" ht="12.75">
      <c r="B87" s="55">
        <v>2004</v>
      </c>
      <c r="C87" s="7">
        <f>COUNTIF(G3:G51,2004)</f>
        <v>0</v>
      </c>
      <c r="D87" s="12"/>
      <c r="E87" s="12"/>
      <c r="F87" s="100">
        <f>COUNTIF(H3:H51,"2004kobieta")</f>
        <v>0</v>
      </c>
      <c r="AR87" s="12"/>
      <c r="AS87" s="12"/>
      <c r="AT87" s="12"/>
      <c r="AU87" s="12"/>
      <c r="AV87" s="12"/>
    </row>
    <row r="88" spans="2:48" ht="12.75">
      <c r="B88" s="55">
        <v>2005</v>
      </c>
      <c r="C88" s="7">
        <f>COUNTIF(G3:G51,2005)</f>
        <v>0</v>
      </c>
      <c r="D88" s="12"/>
      <c r="E88" s="12"/>
      <c r="F88" s="100">
        <f>COUNTIF(H3:GW51,"2005kobieta")</f>
        <v>0</v>
      </c>
      <c r="AR88" s="12"/>
      <c r="AS88" s="12"/>
      <c r="AT88" s="12"/>
      <c r="AU88" s="12"/>
      <c r="AV88" s="12"/>
    </row>
    <row r="89" spans="2:6" ht="12.75">
      <c r="B89" s="55">
        <v>2006</v>
      </c>
      <c r="C89" s="7">
        <f>COUNTIF(G3:G51,2006)</f>
        <v>0</v>
      </c>
      <c r="D89" s="12"/>
      <c r="E89" s="12"/>
      <c r="F89" s="100">
        <f>COUNTIF(H3:H51,"2006kobieta")</f>
        <v>0</v>
      </c>
    </row>
    <row r="90" spans="2:6" ht="12.75">
      <c r="B90" s="55">
        <v>2007</v>
      </c>
      <c r="C90" s="7">
        <f>COUNTIF(G3:G51,2007)</f>
        <v>0</v>
      </c>
      <c r="D90" s="12"/>
      <c r="E90" s="12"/>
      <c r="F90" s="100">
        <f>COUNTIF(H3:H51,"2007kobieta")</f>
        <v>0</v>
      </c>
    </row>
    <row r="91" spans="2:6" ht="12.75">
      <c r="B91" s="55">
        <v>2008</v>
      </c>
      <c r="C91" s="7">
        <f>COUNTIF(G3:G51,2008)</f>
        <v>0</v>
      </c>
      <c r="D91" s="12"/>
      <c r="E91" s="12"/>
      <c r="F91" s="100">
        <f>COUNTIF(H3:H51,"2008kobieta")</f>
        <v>0</v>
      </c>
    </row>
    <row r="92" spans="2:6" ht="13.5" thickBot="1">
      <c r="B92" s="57">
        <v>2009</v>
      </c>
      <c r="C92" s="93">
        <f>COUNTIF(G3:G51,2009)</f>
        <v>0</v>
      </c>
      <c r="D92" s="48"/>
      <c r="E92" s="48"/>
      <c r="F92" s="58">
        <f>COUNTIF(H3:H51,"2009kobieta")</f>
        <v>0</v>
      </c>
    </row>
    <row r="202" ht="12.75">
      <c r="M202" s="2" t="s">
        <v>34</v>
      </c>
    </row>
    <row r="203" spans="1:6" ht="12.75">
      <c r="A203" s="13"/>
      <c r="F203" s="2" t="s">
        <v>64</v>
      </c>
    </row>
    <row r="204" ht="12.75">
      <c r="F204" s="2" t="s">
        <v>65</v>
      </c>
    </row>
    <row r="211" ht="12.75">
      <c r="G211" s="2" t="s">
        <v>41</v>
      </c>
    </row>
    <row r="212" ht="12.75">
      <c r="G212" s="2" t="s">
        <v>42</v>
      </c>
    </row>
    <row r="215" ht="12.75">
      <c r="G215" s="2" t="s">
        <v>44</v>
      </c>
    </row>
    <row r="216" ht="12.75">
      <c r="G216" s="2" t="s">
        <v>45</v>
      </c>
    </row>
  </sheetData>
  <sheetProtection formatColumns="0" formatRows="0" deleteColumns="0" deleteRows="0" selectLockedCells="1" selectUnlockedCells="1"/>
  <mergeCells count="43">
    <mergeCell ref="Q59:Q62"/>
    <mergeCell ref="M59:M62"/>
    <mergeCell ref="AA1:AA2"/>
    <mergeCell ref="AC1:AC2"/>
    <mergeCell ref="AC58:AE58"/>
    <mergeCell ref="AB1:AB2"/>
    <mergeCell ref="AC61:AE61"/>
    <mergeCell ref="AD1:AD2"/>
    <mergeCell ref="B59:B62"/>
    <mergeCell ref="C59:C62"/>
    <mergeCell ref="F59:F62"/>
    <mergeCell ref="I59:I62"/>
    <mergeCell ref="G59:G62"/>
    <mergeCell ref="O59:O62"/>
    <mergeCell ref="AL1:AQ1"/>
    <mergeCell ref="AF1:AG2"/>
    <mergeCell ref="AN58:AQ58"/>
    <mergeCell ref="AF58:AL58"/>
    <mergeCell ref="AI1:AI2"/>
    <mergeCell ref="B58:J58"/>
    <mergeCell ref="M58:Q58"/>
    <mergeCell ref="U58:Y58"/>
    <mergeCell ref="AE1:AE2"/>
    <mergeCell ref="W1:X2"/>
    <mergeCell ref="M1:T1"/>
    <mergeCell ref="U1:V1"/>
    <mergeCell ref="Y1:Y2"/>
    <mergeCell ref="AN63:AQ63"/>
    <mergeCell ref="G77:Q77"/>
    <mergeCell ref="B77:B80"/>
    <mergeCell ref="C77:C80"/>
    <mergeCell ref="F77:F80"/>
    <mergeCell ref="AF67:AL68"/>
    <mergeCell ref="AF63:AF64"/>
    <mergeCell ref="AI63:AI64"/>
    <mergeCell ref="A1:A2"/>
    <mergeCell ref="J1:J2"/>
    <mergeCell ref="G1:G2"/>
    <mergeCell ref="C1:C2"/>
    <mergeCell ref="B1:B2"/>
    <mergeCell ref="E1:E2"/>
    <mergeCell ref="I1:I2"/>
    <mergeCell ref="F1:F2"/>
  </mergeCells>
  <conditionalFormatting sqref="F3:F51">
    <cfRule type="expression" priority="1" dxfId="0" stopIfTrue="1">
      <formula>LEN($F3)&lt;&gt;11</formula>
    </cfRule>
  </conditionalFormatting>
  <dataValidations count="8">
    <dataValidation type="list" allowBlank="1" showInputMessage="1" showErrorMessage="1" sqref="AF3:AF51 AA3:AA51 AC3:AC51">
      <formula1>$G$210:$G$212</formula1>
    </dataValidation>
    <dataValidation type="list" allowBlank="1" showInputMessage="1" showErrorMessage="1" sqref="AP3:AP51 AI3:AI51 AL3:AL51 AN3:AN51">
      <formula1>$G$210:$G$211</formula1>
    </dataValidation>
    <dataValidation type="list" allowBlank="1" showInputMessage="1" showErrorMessage="1" sqref="M3:M51 S3:S51 Q3:Q51 O3:O51">
      <formula1>$F$202:$F$204</formula1>
    </dataValidation>
    <dataValidation type="list" allowBlank="1" showInputMessage="1" showErrorMessage="1" sqref="U3:U51">
      <formula1>$U$60:$U$80</formula1>
    </dataValidation>
    <dataValidation type="list" allowBlank="1" showInputMessage="1" showErrorMessage="1" sqref="W3:W51">
      <formula1>$AF$60:$AF$65</formula1>
    </dataValidation>
    <dataValidation type="list" allowBlank="1" showInputMessage="1" showErrorMessage="1" sqref="Y3:Y51">
      <formula1>$AF$70:$AF$75</formula1>
    </dataValidation>
    <dataValidation type="list" allowBlank="1" showInputMessage="1" showErrorMessage="1" sqref="AE3:AE51">
      <formula1>$AF$79:$AF$80</formula1>
    </dataValidation>
    <dataValidation type="list" allowBlank="1" showInputMessage="1" showErrorMessage="1" sqref="J3:J51">
      <formula1>$G$214:$G$216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31"/>
  <sheetViews>
    <sheetView zoomScalePageLayoutView="0" workbookViewId="0" topLeftCell="A10">
      <selection activeCell="N2" sqref="N2:N7"/>
    </sheetView>
  </sheetViews>
  <sheetFormatPr defaultColWidth="9.140625" defaultRowHeight="12.75"/>
  <cols>
    <col min="2" max="2" width="21.421875" style="0" customWidth="1"/>
    <col min="3" max="3" width="18.421875" style="0" customWidth="1"/>
    <col min="4" max="5" width="0" style="0" hidden="1" customWidth="1"/>
    <col min="6" max="6" width="15.57421875" style="0" customWidth="1"/>
    <col min="7" max="7" width="17.8515625" style="0" customWidth="1"/>
    <col min="8" max="8" width="20.00390625" style="0" customWidth="1"/>
    <col min="9" max="9" width="21.421875" style="0" customWidth="1"/>
    <col min="10" max="10" width="22.00390625" style="0" customWidth="1"/>
    <col min="11" max="11" width="23.28125" style="0" customWidth="1"/>
    <col min="12" max="12" width="23.00390625" style="0" customWidth="1"/>
    <col min="13" max="13" width="22.140625" style="0" customWidth="1"/>
    <col min="14" max="14" width="20.00390625" style="0" customWidth="1"/>
    <col min="15" max="15" width="25.00390625" style="0" customWidth="1"/>
    <col min="16" max="16" width="27.28125" style="0" customWidth="1"/>
    <col min="17" max="17" width="25.7109375" style="0" customWidth="1"/>
    <col min="18" max="18" width="26.57421875" style="0" customWidth="1"/>
    <col min="20" max="20" width="23.421875" style="0" customWidth="1"/>
    <col min="21" max="21" width="37.28125" style="0" customWidth="1"/>
  </cols>
  <sheetData>
    <row r="1" spans="1:21" ht="51.75" customHeight="1" thickBot="1">
      <c r="A1" s="130" t="s">
        <v>51</v>
      </c>
      <c r="B1" s="130" t="s">
        <v>0</v>
      </c>
      <c r="C1" s="130" t="s">
        <v>1</v>
      </c>
      <c r="D1" s="14"/>
      <c r="E1" s="130" t="s">
        <v>54</v>
      </c>
      <c r="F1" s="174" t="s">
        <v>106</v>
      </c>
      <c r="G1" s="175"/>
      <c r="H1" s="175"/>
      <c r="I1" s="175"/>
      <c r="J1" s="190"/>
      <c r="K1" s="193" t="s">
        <v>136</v>
      </c>
      <c r="L1" s="194"/>
      <c r="M1" s="194"/>
      <c r="N1" s="194"/>
      <c r="O1" s="194"/>
      <c r="P1" s="194"/>
      <c r="Q1" s="194"/>
      <c r="R1" s="194"/>
      <c r="S1" s="194"/>
      <c r="T1" s="195"/>
      <c r="U1" s="196" t="s">
        <v>137</v>
      </c>
    </row>
    <row r="2" spans="1:21" ht="52.5" customHeight="1" thickBot="1">
      <c r="A2" s="131"/>
      <c r="B2" s="131"/>
      <c r="C2" s="131"/>
      <c r="D2" s="77"/>
      <c r="E2" s="133"/>
      <c r="F2" s="116" t="s">
        <v>107</v>
      </c>
      <c r="G2" s="116" t="s">
        <v>108</v>
      </c>
      <c r="H2" s="116" t="s">
        <v>109</v>
      </c>
      <c r="I2" s="116" t="s">
        <v>110</v>
      </c>
      <c r="J2" s="117" t="s">
        <v>111</v>
      </c>
      <c r="K2" s="119" t="s">
        <v>128</v>
      </c>
      <c r="L2" s="118" t="s">
        <v>129</v>
      </c>
      <c r="M2" s="118" t="s">
        <v>130</v>
      </c>
      <c r="N2" s="118" t="s">
        <v>143</v>
      </c>
      <c r="O2" s="120" t="s">
        <v>131</v>
      </c>
      <c r="P2" s="121" t="s">
        <v>132</v>
      </c>
      <c r="Q2" s="118" t="s">
        <v>133</v>
      </c>
      <c r="R2" s="122" t="s">
        <v>134</v>
      </c>
      <c r="S2" s="191" t="s">
        <v>135</v>
      </c>
      <c r="T2" s="192"/>
      <c r="U2" s="197"/>
    </row>
    <row r="3" spans="1:21" ht="12.75">
      <c r="A3" s="3">
        <v>1</v>
      </c>
      <c r="B3" s="5"/>
      <c r="C3" s="5"/>
      <c r="D3" s="5">
        <f>RIGHT(C3,1)</f>
      </c>
      <c r="E3" s="123" t="str">
        <f>IF(D3="a","kobieta","mężczyzna")</f>
        <v>mężczyzna</v>
      </c>
      <c r="F3" s="123"/>
      <c r="G3" s="123"/>
      <c r="H3" s="123"/>
      <c r="I3" s="123"/>
      <c r="J3" s="123"/>
      <c r="K3" s="5"/>
      <c r="L3" s="5"/>
      <c r="M3" s="5"/>
      <c r="N3" s="5"/>
      <c r="O3" s="5"/>
      <c r="P3" s="8"/>
      <c r="Q3" s="5"/>
      <c r="R3" s="5"/>
      <c r="S3" s="5"/>
      <c r="T3" s="5"/>
      <c r="U3" s="8"/>
    </row>
    <row r="4" spans="1:21" ht="12.75">
      <c r="A4" s="6">
        <v>2</v>
      </c>
      <c r="B4" s="8"/>
      <c r="C4" s="8"/>
      <c r="D4" s="5">
        <f aca="true" t="shared" si="0" ref="D4:D51">RIGHT(C4,1)</f>
      </c>
      <c r="E4" s="123" t="str">
        <f aca="true" t="shared" si="1" ref="E4:E51">IF(D4="a","kobieta","mężczyzna")</f>
        <v>mężczyzna</v>
      </c>
      <c r="F4" s="123"/>
      <c r="G4" s="123"/>
      <c r="H4" s="123"/>
      <c r="I4" s="123"/>
      <c r="J4" s="123"/>
      <c r="K4" s="5"/>
      <c r="L4" s="5"/>
      <c r="M4" s="5"/>
      <c r="N4" s="5"/>
      <c r="O4" s="5"/>
      <c r="P4" s="8"/>
      <c r="Q4" s="5"/>
      <c r="R4" s="5"/>
      <c r="S4" s="5"/>
      <c r="T4" s="8"/>
      <c r="U4" s="8"/>
    </row>
    <row r="5" spans="1:21" ht="12.75">
      <c r="A5" s="6">
        <v>3</v>
      </c>
      <c r="B5" s="8"/>
      <c r="C5" s="8"/>
      <c r="D5" s="5">
        <f t="shared" si="0"/>
      </c>
      <c r="E5" s="123" t="str">
        <f t="shared" si="1"/>
        <v>mężczyzna</v>
      </c>
      <c r="F5" s="123"/>
      <c r="G5" s="123"/>
      <c r="H5" s="123"/>
      <c r="I5" s="123"/>
      <c r="J5" s="123"/>
      <c r="K5" s="5"/>
      <c r="L5" s="5"/>
      <c r="M5" s="5"/>
      <c r="N5" s="5"/>
      <c r="O5" s="5"/>
      <c r="P5" s="8"/>
      <c r="Q5" s="5"/>
      <c r="R5" s="5"/>
      <c r="S5" s="5"/>
      <c r="T5" s="8"/>
      <c r="U5" s="8"/>
    </row>
    <row r="6" spans="1:21" ht="12.75">
      <c r="A6" s="6">
        <v>4</v>
      </c>
      <c r="B6" s="8"/>
      <c r="C6" s="8"/>
      <c r="D6" s="5">
        <f t="shared" si="0"/>
      </c>
      <c r="E6" s="123" t="str">
        <f t="shared" si="1"/>
        <v>mężczyzna</v>
      </c>
      <c r="F6" s="123"/>
      <c r="G6" s="123"/>
      <c r="H6" s="123"/>
      <c r="I6" s="123"/>
      <c r="J6" s="123"/>
      <c r="K6" s="5"/>
      <c r="L6" s="5"/>
      <c r="M6" s="5"/>
      <c r="N6" s="5"/>
      <c r="O6" s="5"/>
      <c r="P6" s="8"/>
      <c r="Q6" s="5"/>
      <c r="R6" s="5"/>
      <c r="S6" s="5"/>
      <c r="T6" s="8"/>
      <c r="U6" s="8"/>
    </row>
    <row r="7" spans="1:21" ht="12.75">
      <c r="A7" s="6">
        <v>5</v>
      </c>
      <c r="B7" s="8"/>
      <c r="C7" s="8"/>
      <c r="D7" s="5">
        <f t="shared" si="0"/>
      </c>
      <c r="E7" s="123" t="str">
        <f t="shared" si="1"/>
        <v>mężczyzna</v>
      </c>
      <c r="F7" s="123"/>
      <c r="G7" s="123"/>
      <c r="H7" s="123"/>
      <c r="I7" s="123"/>
      <c r="J7" s="123"/>
      <c r="K7" s="5"/>
      <c r="L7" s="5"/>
      <c r="M7" s="5"/>
      <c r="N7" s="5"/>
      <c r="O7" s="5"/>
      <c r="P7" s="8"/>
      <c r="Q7" s="5"/>
      <c r="R7" s="5"/>
      <c r="S7" s="5"/>
      <c r="T7" s="8"/>
      <c r="U7" s="8"/>
    </row>
    <row r="8" spans="1:21" ht="12.75">
      <c r="A8" s="6">
        <v>6</v>
      </c>
      <c r="B8" s="8"/>
      <c r="C8" s="8"/>
      <c r="D8" s="5">
        <f t="shared" si="0"/>
      </c>
      <c r="E8" s="123" t="str">
        <f t="shared" si="1"/>
        <v>mężczyzna</v>
      </c>
      <c r="F8" s="123"/>
      <c r="G8" s="123"/>
      <c r="H8" s="123"/>
      <c r="I8" s="123"/>
      <c r="J8" s="123"/>
      <c r="K8" s="5"/>
      <c r="L8" s="5"/>
      <c r="M8" s="5"/>
      <c r="N8" s="5"/>
      <c r="O8" s="5"/>
      <c r="P8" s="8"/>
      <c r="Q8" s="5"/>
      <c r="R8" s="5"/>
      <c r="S8" s="5"/>
      <c r="T8" s="8"/>
      <c r="U8" s="8"/>
    </row>
    <row r="9" spans="1:21" ht="12.75">
      <c r="A9" s="6">
        <v>7</v>
      </c>
      <c r="B9" s="8"/>
      <c r="C9" s="8"/>
      <c r="D9" s="5">
        <f t="shared" si="0"/>
      </c>
      <c r="E9" s="123" t="str">
        <f t="shared" si="1"/>
        <v>mężczyzna</v>
      </c>
      <c r="F9" s="123"/>
      <c r="G9" s="123"/>
      <c r="H9" s="123"/>
      <c r="I9" s="123"/>
      <c r="J9" s="123"/>
      <c r="K9" s="5"/>
      <c r="L9" s="5"/>
      <c r="M9" s="5"/>
      <c r="N9" s="5"/>
      <c r="O9" s="5"/>
      <c r="P9" s="8"/>
      <c r="Q9" s="5"/>
      <c r="R9" s="5"/>
      <c r="S9" s="5"/>
      <c r="T9" s="8"/>
      <c r="U9" s="8"/>
    </row>
    <row r="10" spans="1:21" ht="12.75">
      <c r="A10" s="6">
        <v>8</v>
      </c>
      <c r="B10" s="8"/>
      <c r="C10" s="8"/>
      <c r="D10" s="5">
        <f t="shared" si="0"/>
      </c>
      <c r="E10" s="123" t="str">
        <f t="shared" si="1"/>
        <v>mężczyzna</v>
      </c>
      <c r="F10" s="123"/>
      <c r="G10" s="123"/>
      <c r="H10" s="123"/>
      <c r="I10" s="123"/>
      <c r="J10" s="123"/>
      <c r="K10" s="5"/>
      <c r="L10" s="5"/>
      <c r="M10" s="5"/>
      <c r="N10" s="5"/>
      <c r="O10" s="5"/>
      <c r="P10" s="8"/>
      <c r="Q10" s="5"/>
      <c r="R10" s="5"/>
      <c r="S10" s="5"/>
      <c r="T10" s="8"/>
      <c r="U10" s="8"/>
    </row>
    <row r="11" spans="1:21" ht="12.75">
      <c r="A11" s="6">
        <v>9</v>
      </c>
      <c r="B11" s="8"/>
      <c r="C11" s="8"/>
      <c r="D11" s="5">
        <f t="shared" si="0"/>
      </c>
      <c r="E11" s="123" t="str">
        <f t="shared" si="1"/>
        <v>mężczyzna</v>
      </c>
      <c r="F11" s="123"/>
      <c r="G11" s="123"/>
      <c r="H11" s="123"/>
      <c r="I11" s="123"/>
      <c r="J11" s="123"/>
      <c r="K11" s="5"/>
      <c r="L11" s="5"/>
      <c r="M11" s="5"/>
      <c r="N11" s="5"/>
      <c r="O11" s="5"/>
      <c r="P11" s="8"/>
      <c r="Q11" s="5"/>
      <c r="R11" s="5"/>
      <c r="S11" s="5"/>
      <c r="T11" s="8"/>
      <c r="U11" s="8"/>
    </row>
    <row r="12" spans="1:21" ht="12.75">
      <c r="A12" s="6">
        <v>10</v>
      </c>
      <c r="B12" s="8"/>
      <c r="C12" s="8"/>
      <c r="D12" s="5">
        <f t="shared" si="0"/>
      </c>
      <c r="E12" s="123" t="str">
        <f t="shared" si="1"/>
        <v>mężczyzna</v>
      </c>
      <c r="F12" s="123"/>
      <c r="G12" s="123"/>
      <c r="H12" s="123"/>
      <c r="I12" s="123"/>
      <c r="J12" s="123"/>
      <c r="K12" s="5"/>
      <c r="L12" s="5"/>
      <c r="M12" s="5"/>
      <c r="N12" s="5"/>
      <c r="O12" s="5"/>
      <c r="P12" s="8"/>
      <c r="Q12" s="5"/>
      <c r="R12" s="5"/>
      <c r="S12" s="5"/>
      <c r="T12" s="8"/>
      <c r="U12" s="8"/>
    </row>
    <row r="13" spans="1:21" ht="12.75">
      <c r="A13" s="6">
        <v>11</v>
      </c>
      <c r="B13" s="8"/>
      <c r="C13" s="8"/>
      <c r="D13" s="5">
        <f t="shared" si="0"/>
      </c>
      <c r="E13" s="123" t="str">
        <f t="shared" si="1"/>
        <v>mężczyzna</v>
      </c>
      <c r="F13" s="123"/>
      <c r="G13" s="123"/>
      <c r="H13" s="123"/>
      <c r="I13" s="123"/>
      <c r="J13" s="123"/>
      <c r="K13" s="5"/>
      <c r="L13" s="5"/>
      <c r="M13" s="5"/>
      <c r="N13" s="5"/>
      <c r="O13" s="5"/>
      <c r="P13" s="8"/>
      <c r="Q13" s="5"/>
      <c r="R13" s="5"/>
      <c r="S13" s="5"/>
      <c r="T13" s="8"/>
      <c r="U13" s="8"/>
    </row>
    <row r="14" spans="1:21" ht="12.75">
      <c r="A14" s="6">
        <v>12</v>
      </c>
      <c r="B14" s="8"/>
      <c r="C14" s="8"/>
      <c r="D14" s="5">
        <f t="shared" si="0"/>
      </c>
      <c r="E14" s="123" t="str">
        <f t="shared" si="1"/>
        <v>mężczyzna</v>
      </c>
      <c r="F14" s="123"/>
      <c r="G14" s="123"/>
      <c r="H14" s="123"/>
      <c r="I14" s="123"/>
      <c r="J14" s="123"/>
      <c r="K14" s="5"/>
      <c r="L14" s="5"/>
      <c r="M14" s="5"/>
      <c r="N14" s="5"/>
      <c r="O14" s="5"/>
      <c r="P14" s="8"/>
      <c r="Q14" s="5"/>
      <c r="R14" s="5"/>
      <c r="S14" s="5"/>
      <c r="T14" s="8"/>
      <c r="U14" s="8"/>
    </row>
    <row r="15" spans="1:21" ht="12.75">
      <c r="A15" s="6">
        <v>13</v>
      </c>
      <c r="B15" s="8"/>
      <c r="C15" s="8"/>
      <c r="D15" s="5">
        <f t="shared" si="0"/>
      </c>
      <c r="E15" s="123" t="str">
        <f t="shared" si="1"/>
        <v>mężczyzna</v>
      </c>
      <c r="F15" s="123"/>
      <c r="G15" s="123"/>
      <c r="H15" s="123"/>
      <c r="I15" s="123"/>
      <c r="J15" s="123"/>
      <c r="K15" s="5"/>
      <c r="L15" s="5"/>
      <c r="M15" s="5"/>
      <c r="N15" s="5"/>
      <c r="O15" s="5"/>
      <c r="P15" s="8"/>
      <c r="Q15" s="5"/>
      <c r="R15" s="5"/>
      <c r="S15" s="5"/>
      <c r="T15" s="8"/>
      <c r="U15" s="8"/>
    </row>
    <row r="16" spans="1:21" ht="12.75">
      <c r="A16" s="6">
        <v>14</v>
      </c>
      <c r="B16" s="8"/>
      <c r="C16" s="8"/>
      <c r="D16" s="5">
        <f t="shared" si="0"/>
      </c>
      <c r="E16" s="123" t="str">
        <f t="shared" si="1"/>
        <v>mężczyzna</v>
      </c>
      <c r="F16" s="123"/>
      <c r="G16" s="123"/>
      <c r="H16" s="123"/>
      <c r="I16" s="123"/>
      <c r="J16" s="123"/>
      <c r="K16" s="5"/>
      <c r="L16" s="5"/>
      <c r="M16" s="5"/>
      <c r="N16" s="5"/>
      <c r="O16" s="5"/>
      <c r="P16" s="8"/>
      <c r="Q16" s="5"/>
      <c r="R16" s="5"/>
      <c r="S16" s="5"/>
      <c r="T16" s="8"/>
      <c r="U16" s="8"/>
    </row>
    <row r="17" spans="1:21" ht="12.75">
      <c r="A17" s="6">
        <v>15</v>
      </c>
      <c r="B17" s="8"/>
      <c r="C17" s="8"/>
      <c r="D17" s="5">
        <f t="shared" si="0"/>
      </c>
      <c r="E17" s="123" t="str">
        <f t="shared" si="1"/>
        <v>mężczyzna</v>
      </c>
      <c r="F17" s="123"/>
      <c r="G17" s="123"/>
      <c r="H17" s="123"/>
      <c r="I17" s="123"/>
      <c r="J17" s="123"/>
      <c r="K17" s="5"/>
      <c r="L17" s="5"/>
      <c r="M17" s="5"/>
      <c r="N17" s="5"/>
      <c r="O17" s="5"/>
      <c r="P17" s="8"/>
      <c r="Q17" s="5"/>
      <c r="R17" s="5"/>
      <c r="S17" s="5"/>
      <c r="T17" s="8"/>
      <c r="U17" s="8"/>
    </row>
    <row r="18" spans="1:21" ht="12.75">
      <c r="A18" s="6">
        <v>16</v>
      </c>
      <c r="B18" s="8"/>
      <c r="C18" s="8"/>
      <c r="D18" s="5">
        <f t="shared" si="0"/>
      </c>
      <c r="E18" s="123" t="str">
        <f t="shared" si="1"/>
        <v>mężczyzna</v>
      </c>
      <c r="F18" s="123"/>
      <c r="G18" s="123"/>
      <c r="H18" s="123"/>
      <c r="I18" s="123"/>
      <c r="J18" s="123"/>
      <c r="K18" s="5"/>
      <c r="L18" s="5"/>
      <c r="M18" s="5"/>
      <c r="N18" s="5"/>
      <c r="O18" s="5"/>
      <c r="P18" s="8"/>
      <c r="Q18" s="5"/>
      <c r="R18" s="5"/>
      <c r="S18" s="5"/>
      <c r="T18" s="8"/>
      <c r="U18" s="8"/>
    </row>
    <row r="19" spans="1:21" ht="12.75">
      <c r="A19" s="6">
        <v>17</v>
      </c>
      <c r="B19" s="8"/>
      <c r="C19" s="8"/>
      <c r="D19" s="5">
        <f t="shared" si="0"/>
      </c>
      <c r="E19" s="123" t="str">
        <f t="shared" si="1"/>
        <v>mężczyzna</v>
      </c>
      <c r="F19" s="123"/>
      <c r="G19" s="123"/>
      <c r="H19" s="123"/>
      <c r="I19" s="123"/>
      <c r="J19" s="123"/>
      <c r="K19" s="5"/>
      <c r="L19" s="5"/>
      <c r="M19" s="5"/>
      <c r="N19" s="5"/>
      <c r="O19" s="5"/>
      <c r="P19" s="8"/>
      <c r="Q19" s="5"/>
      <c r="R19" s="5"/>
      <c r="S19" s="5"/>
      <c r="T19" s="8"/>
      <c r="U19" s="8"/>
    </row>
    <row r="20" spans="1:21" ht="12.75">
      <c r="A20" s="6">
        <v>18</v>
      </c>
      <c r="B20" s="8"/>
      <c r="C20" s="8"/>
      <c r="D20" s="5">
        <f t="shared" si="0"/>
      </c>
      <c r="E20" s="123" t="str">
        <f t="shared" si="1"/>
        <v>mężczyzna</v>
      </c>
      <c r="F20" s="123"/>
      <c r="G20" s="123"/>
      <c r="H20" s="123"/>
      <c r="I20" s="123"/>
      <c r="J20" s="123"/>
      <c r="K20" s="5"/>
      <c r="L20" s="5"/>
      <c r="M20" s="5"/>
      <c r="N20" s="5"/>
      <c r="O20" s="5"/>
      <c r="P20" s="8"/>
      <c r="Q20" s="5"/>
      <c r="R20" s="5"/>
      <c r="S20" s="5"/>
      <c r="T20" s="8"/>
      <c r="U20" s="8"/>
    </row>
    <row r="21" spans="1:21" ht="12.75">
      <c r="A21" s="6">
        <v>19</v>
      </c>
      <c r="B21" s="8"/>
      <c r="C21" s="8"/>
      <c r="D21" s="5">
        <f t="shared" si="0"/>
      </c>
      <c r="E21" s="123" t="str">
        <f t="shared" si="1"/>
        <v>mężczyzna</v>
      </c>
      <c r="F21" s="123"/>
      <c r="G21" s="123"/>
      <c r="H21" s="123"/>
      <c r="I21" s="123"/>
      <c r="J21" s="123"/>
      <c r="K21" s="5"/>
      <c r="L21" s="5"/>
      <c r="M21" s="5"/>
      <c r="N21" s="5"/>
      <c r="O21" s="5"/>
      <c r="P21" s="8"/>
      <c r="Q21" s="5"/>
      <c r="R21" s="5"/>
      <c r="S21" s="5"/>
      <c r="T21" s="8"/>
      <c r="U21" s="8"/>
    </row>
    <row r="22" spans="1:21" ht="12.75">
      <c r="A22" s="6">
        <v>20</v>
      </c>
      <c r="B22" s="8"/>
      <c r="C22" s="8"/>
      <c r="D22" s="5">
        <f t="shared" si="0"/>
      </c>
      <c r="E22" s="123" t="str">
        <f t="shared" si="1"/>
        <v>mężczyzna</v>
      </c>
      <c r="F22" s="123"/>
      <c r="G22" s="123"/>
      <c r="H22" s="123"/>
      <c r="I22" s="123"/>
      <c r="J22" s="123"/>
      <c r="K22" s="5"/>
      <c r="L22" s="5"/>
      <c r="M22" s="5"/>
      <c r="N22" s="5"/>
      <c r="O22" s="5"/>
      <c r="P22" s="8"/>
      <c r="Q22" s="5"/>
      <c r="R22" s="5"/>
      <c r="S22" s="5"/>
      <c r="T22" s="8"/>
      <c r="U22" s="8"/>
    </row>
    <row r="23" spans="1:21" ht="12.75">
      <c r="A23" s="6">
        <v>21</v>
      </c>
      <c r="B23" s="8"/>
      <c r="C23" s="8"/>
      <c r="D23" s="5">
        <f t="shared" si="0"/>
      </c>
      <c r="E23" s="123" t="str">
        <f t="shared" si="1"/>
        <v>mężczyzna</v>
      </c>
      <c r="F23" s="123"/>
      <c r="G23" s="123"/>
      <c r="H23" s="123"/>
      <c r="I23" s="123"/>
      <c r="J23" s="123"/>
      <c r="K23" s="5"/>
      <c r="L23" s="5"/>
      <c r="M23" s="5"/>
      <c r="N23" s="5"/>
      <c r="O23" s="5"/>
      <c r="P23" s="8"/>
      <c r="Q23" s="5"/>
      <c r="R23" s="5"/>
      <c r="S23" s="5"/>
      <c r="T23" s="8"/>
      <c r="U23" s="8"/>
    </row>
    <row r="24" spans="1:21" ht="12.75">
      <c r="A24" s="6">
        <v>22</v>
      </c>
      <c r="B24" s="8"/>
      <c r="C24" s="8"/>
      <c r="D24" s="5">
        <f t="shared" si="0"/>
      </c>
      <c r="E24" s="123" t="str">
        <f t="shared" si="1"/>
        <v>mężczyzna</v>
      </c>
      <c r="F24" s="123"/>
      <c r="G24" s="123"/>
      <c r="H24" s="123"/>
      <c r="I24" s="123"/>
      <c r="J24" s="123"/>
      <c r="K24" s="5"/>
      <c r="L24" s="5"/>
      <c r="M24" s="5"/>
      <c r="N24" s="5"/>
      <c r="O24" s="5"/>
      <c r="P24" s="8"/>
      <c r="Q24" s="5"/>
      <c r="R24" s="5"/>
      <c r="S24" s="5"/>
      <c r="T24" s="8"/>
      <c r="U24" s="8"/>
    </row>
    <row r="25" spans="1:21" ht="12.75">
      <c r="A25" s="6">
        <v>23</v>
      </c>
      <c r="B25" s="8"/>
      <c r="C25" s="8"/>
      <c r="D25" s="5">
        <f t="shared" si="0"/>
      </c>
      <c r="E25" s="123" t="str">
        <f t="shared" si="1"/>
        <v>mężczyzna</v>
      </c>
      <c r="F25" s="123"/>
      <c r="G25" s="123"/>
      <c r="H25" s="123"/>
      <c r="I25" s="123"/>
      <c r="J25" s="123"/>
      <c r="K25" s="5"/>
      <c r="L25" s="5"/>
      <c r="M25" s="5"/>
      <c r="N25" s="5"/>
      <c r="O25" s="5"/>
      <c r="P25" s="8"/>
      <c r="Q25" s="5"/>
      <c r="R25" s="5"/>
      <c r="S25" s="5"/>
      <c r="T25" s="8"/>
      <c r="U25" s="8"/>
    </row>
    <row r="26" spans="1:21" ht="12.75">
      <c r="A26" s="6">
        <v>24</v>
      </c>
      <c r="B26" s="8"/>
      <c r="C26" s="8"/>
      <c r="D26" s="5">
        <f t="shared" si="0"/>
      </c>
      <c r="E26" s="123" t="str">
        <f t="shared" si="1"/>
        <v>mężczyzna</v>
      </c>
      <c r="F26" s="123"/>
      <c r="G26" s="123"/>
      <c r="H26" s="123"/>
      <c r="I26" s="123"/>
      <c r="J26" s="123"/>
      <c r="K26" s="5"/>
      <c r="L26" s="5"/>
      <c r="M26" s="5"/>
      <c r="N26" s="5"/>
      <c r="O26" s="5"/>
      <c r="P26" s="8"/>
      <c r="Q26" s="5"/>
      <c r="R26" s="5"/>
      <c r="S26" s="5"/>
      <c r="T26" s="8"/>
      <c r="U26" s="8"/>
    </row>
    <row r="27" spans="1:21" ht="12.75">
      <c r="A27" s="6">
        <v>25</v>
      </c>
      <c r="B27" s="8"/>
      <c r="C27" s="8"/>
      <c r="D27" s="5">
        <f t="shared" si="0"/>
      </c>
      <c r="E27" s="123" t="str">
        <f t="shared" si="1"/>
        <v>mężczyzna</v>
      </c>
      <c r="F27" s="123"/>
      <c r="G27" s="123"/>
      <c r="H27" s="123"/>
      <c r="I27" s="123"/>
      <c r="J27" s="123"/>
      <c r="K27" s="5"/>
      <c r="L27" s="5"/>
      <c r="M27" s="5"/>
      <c r="N27" s="5"/>
      <c r="O27" s="5"/>
      <c r="P27" s="8"/>
      <c r="Q27" s="5"/>
      <c r="R27" s="5"/>
      <c r="S27" s="5"/>
      <c r="T27" s="8"/>
      <c r="U27" s="8"/>
    </row>
    <row r="28" spans="1:21" ht="12.75">
      <c r="A28" s="6">
        <v>26</v>
      </c>
      <c r="B28" s="8"/>
      <c r="C28" s="8"/>
      <c r="D28" s="5">
        <f t="shared" si="0"/>
      </c>
      <c r="E28" s="123" t="str">
        <f t="shared" si="1"/>
        <v>mężczyzna</v>
      </c>
      <c r="F28" s="123"/>
      <c r="G28" s="123"/>
      <c r="H28" s="123"/>
      <c r="I28" s="123"/>
      <c r="J28" s="123"/>
      <c r="K28" s="5"/>
      <c r="L28" s="5"/>
      <c r="M28" s="5"/>
      <c r="N28" s="5"/>
      <c r="O28" s="5"/>
      <c r="P28" s="8"/>
      <c r="Q28" s="5"/>
      <c r="R28" s="5"/>
      <c r="S28" s="5"/>
      <c r="T28" s="8"/>
      <c r="U28" s="8"/>
    </row>
    <row r="29" spans="1:21" ht="12.75">
      <c r="A29" s="6">
        <v>27</v>
      </c>
      <c r="B29" s="8"/>
      <c r="C29" s="8"/>
      <c r="D29" s="5">
        <f t="shared" si="0"/>
      </c>
      <c r="E29" s="123" t="str">
        <f t="shared" si="1"/>
        <v>mężczyzna</v>
      </c>
      <c r="F29" s="123"/>
      <c r="G29" s="123"/>
      <c r="H29" s="123"/>
      <c r="I29" s="123"/>
      <c r="J29" s="123"/>
      <c r="K29" s="5"/>
      <c r="L29" s="5"/>
      <c r="M29" s="5"/>
      <c r="N29" s="5"/>
      <c r="O29" s="5"/>
      <c r="P29" s="8"/>
      <c r="Q29" s="5"/>
      <c r="R29" s="5"/>
      <c r="S29" s="5"/>
      <c r="T29" s="8"/>
      <c r="U29" s="8"/>
    </row>
    <row r="30" spans="1:21" ht="12.75">
      <c r="A30" s="6">
        <v>28</v>
      </c>
      <c r="B30" s="8"/>
      <c r="C30" s="8"/>
      <c r="D30" s="5">
        <f t="shared" si="0"/>
      </c>
      <c r="E30" s="123" t="str">
        <f t="shared" si="1"/>
        <v>mężczyzna</v>
      </c>
      <c r="F30" s="123"/>
      <c r="G30" s="123"/>
      <c r="H30" s="123"/>
      <c r="I30" s="123"/>
      <c r="J30" s="123"/>
      <c r="K30" s="5"/>
      <c r="L30" s="5"/>
      <c r="M30" s="5"/>
      <c r="N30" s="5"/>
      <c r="O30" s="5"/>
      <c r="P30" s="8"/>
      <c r="Q30" s="5"/>
      <c r="R30" s="5"/>
      <c r="S30" s="5"/>
      <c r="T30" s="8"/>
      <c r="U30" s="8"/>
    </row>
    <row r="31" spans="1:21" ht="12.75">
      <c r="A31" s="6">
        <v>29</v>
      </c>
      <c r="B31" s="8"/>
      <c r="C31" s="8"/>
      <c r="D31" s="5">
        <f t="shared" si="0"/>
      </c>
      <c r="E31" s="123" t="str">
        <f t="shared" si="1"/>
        <v>mężczyzna</v>
      </c>
      <c r="F31" s="123"/>
      <c r="G31" s="123"/>
      <c r="H31" s="123"/>
      <c r="I31" s="123"/>
      <c r="J31" s="123"/>
      <c r="K31" s="5"/>
      <c r="L31" s="5"/>
      <c r="M31" s="5"/>
      <c r="N31" s="5"/>
      <c r="O31" s="5"/>
      <c r="P31" s="8"/>
      <c r="Q31" s="5"/>
      <c r="R31" s="5"/>
      <c r="S31" s="5"/>
      <c r="T31" s="8"/>
      <c r="U31" s="8"/>
    </row>
    <row r="32" spans="1:21" ht="12.75">
      <c r="A32" s="6">
        <v>30</v>
      </c>
      <c r="B32" s="8"/>
      <c r="C32" s="8"/>
      <c r="D32" s="5">
        <f t="shared" si="0"/>
      </c>
      <c r="E32" s="123" t="str">
        <f t="shared" si="1"/>
        <v>mężczyzna</v>
      </c>
      <c r="F32" s="123"/>
      <c r="G32" s="123"/>
      <c r="H32" s="123"/>
      <c r="I32" s="123"/>
      <c r="J32" s="123"/>
      <c r="K32" s="5"/>
      <c r="L32" s="5"/>
      <c r="M32" s="5"/>
      <c r="N32" s="5"/>
      <c r="O32" s="5"/>
      <c r="P32" s="8"/>
      <c r="Q32" s="5"/>
      <c r="R32" s="5"/>
      <c r="S32" s="5"/>
      <c r="T32" s="8"/>
      <c r="U32" s="8"/>
    </row>
    <row r="33" spans="1:21" ht="12.75">
      <c r="A33" s="6">
        <v>31</v>
      </c>
      <c r="B33" s="8"/>
      <c r="C33" s="8"/>
      <c r="D33" s="5">
        <f t="shared" si="0"/>
      </c>
      <c r="E33" s="123" t="str">
        <f t="shared" si="1"/>
        <v>mężczyzna</v>
      </c>
      <c r="F33" s="123"/>
      <c r="G33" s="123"/>
      <c r="H33" s="123"/>
      <c r="I33" s="123"/>
      <c r="J33" s="123"/>
      <c r="K33" s="5"/>
      <c r="L33" s="5"/>
      <c r="M33" s="5"/>
      <c r="N33" s="5"/>
      <c r="O33" s="5"/>
      <c r="P33" s="8"/>
      <c r="Q33" s="5"/>
      <c r="R33" s="5"/>
      <c r="S33" s="5"/>
      <c r="T33" s="8"/>
      <c r="U33" s="8"/>
    </row>
    <row r="34" spans="1:21" ht="12.75">
      <c r="A34" s="6">
        <v>32</v>
      </c>
      <c r="B34" s="8"/>
      <c r="C34" s="8"/>
      <c r="D34" s="5">
        <f t="shared" si="0"/>
      </c>
      <c r="E34" s="123" t="str">
        <f t="shared" si="1"/>
        <v>mężczyzna</v>
      </c>
      <c r="F34" s="123"/>
      <c r="G34" s="123"/>
      <c r="H34" s="123"/>
      <c r="I34" s="123"/>
      <c r="J34" s="123"/>
      <c r="K34" s="5"/>
      <c r="L34" s="5"/>
      <c r="M34" s="5"/>
      <c r="N34" s="5"/>
      <c r="O34" s="5"/>
      <c r="P34" s="8"/>
      <c r="Q34" s="5"/>
      <c r="R34" s="5"/>
      <c r="S34" s="5"/>
      <c r="T34" s="8"/>
      <c r="U34" s="8"/>
    </row>
    <row r="35" spans="1:21" ht="12.75">
      <c r="A35" s="6">
        <v>33</v>
      </c>
      <c r="B35" s="8"/>
      <c r="C35" s="8"/>
      <c r="D35" s="5">
        <f t="shared" si="0"/>
      </c>
      <c r="E35" s="123" t="str">
        <f t="shared" si="1"/>
        <v>mężczyzna</v>
      </c>
      <c r="F35" s="123"/>
      <c r="G35" s="123"/>
      <c r="H35" s="123"/>
      <c r="I35" s="123"/>
      <c r="J35" s="123"/>
      <c r="K35" s="5"/>
      <c r="L35" s="5"/>
      <c r="M35" s="5"/>
      <c r="N35" s="5"/>
      <c r="O35" s="5"/>
      <c r="P35" s="8"/>
      <c r="Q35" s="5"/>
      <c r="R35" s="5"/>
      <c r="S35" s="5"/>
      <c r="T35" s="8"/>
      <c r="U35" s="8"/>
    </row>
    <row r="36" spans="1:21" ht="12.75">
      <c r="A36" s="6">
        <v>34</v>
      </c>
      <c r="B36" s="8"/>
      <c r="C36" s="8"/>
      <c r="D36" s="5">
        <f t="shared" si="0"/>
      </c>
      <c r="E36" s="123" t="str">
        <f t="shared" si="1"/>
        <v>mężczyzna</v>
      </c>
      <c r="F36" s="123"/>
      <c r="G36" s="123"/>
      <c r="H36" s="123"/>
      <c r="I36" s="123"/>
      <c r="J36" s="123"/>
      <c r="K36" s="5"/>
      <c r="L36" s="5"/>
      <c r="M36" s="5"/>
      <c r="N36" s="5"/>
      <c r="O36" s="5"/>
      <c r="P36" s="8"/>
      <c r="Q36" s="5"/>
      <c r="R36" s="5"/>
      <c r="S36" s="5"/>
      <c r="T36" s="8"/>
      <c r="U36" s="8"/>
    </row>
    <row r="37" spans="1:21" ht="12.75">
      <c r="A37" s="6">
        <v>35</v>
      </c>
      <c r="B37" s="8"/>
      <c r="C37" s="8"/>
      <c r="D37" s="5">
        <f t="shared" si="0"/>
      </c>
      <c r="E37" s="123" t="str">
        <f t="shared" si="1"/>
        <v>mężczyzna</v>
      </c>
      <c r="F37" s="123"/>
      <c r="G37" s="123"/>
      <c r="H37" s="123"/>
      <c r="I37" s="123"/>
      <c r="J37" s="123"/>
      <c r="K37" s="5"/>
      <c r="L37" s="5"/>
      <c r="M37" s="5"/>
      <c r="N37" s="5"/>
      <c r="O37" s="5"/>
      <c r="P37" s="8"/>
      <c r="Q37" s="5"/>
      <c r="R37" s="5"/>
      <c r="S37" s="5"/>
      <c r="T37" s="8"/>
      <c r="U37" s="8"/>
    </row>
    <row r="38" spans="1:21" ht="12.75">
      <c r="A38" s="6">
        <v>36</v>
      </c>
      <c r="B38" s="8"/>
      <c r="C38" s="8"/>
      <c r="D38" s="5">
        <f t="shared" si="0"/>
      </c>
      <c r="E38" s="123" t="str">
        <f t="shared" si="1"/>
        <v>mężczyzna</v>
      </c>
      <c r="F38" s="123"/>
      <c r="G38" s="123"/>
      <c r="H38" s="123"/>
      <c r="I38" s="123"/>
      <c r="J38" s="123"/>
      <c r="K38" s="5"/>
      <c r="L38" s="5"/>
      <c r="M38" s="5"/>
      <c r="N38" s="5"/>
      <c r="O38" s="5"/>
      <c r="P38" s="8"/>
      <c r="Q38" s="5"/>
      <c r="R38" s="5"/>
      <c r="S38" s="5"/>
      <c r="T38" s="8"/>
      <c r="U38" s="8"/>
    </row>
    <row r="39" spans="1:21" ht="12.75">
      <c r="A39" s="6">
        <v>37</v>
      </c>
      <c r="B39" s="8"/>
      <c r="C39" s="8"/>
      <c r="D39" s="5">
        <f t="shared" si="0"/>
      </c>
      <c r="E39" s="123" t="str">
        <f t="shared" si="1"/>
        <v>mężczyzna</v>
      </c>
      <c r="F39" s="123"/>
      <c r="G39" s="123"/>
      <c r="H39" s="123"/>
      <c r="I39" s="123"/>
      <c r="J39" s="123"/>
      <c r="K39" s="5"/>
      <c r="L39" s="5"/>
      <c r="M39" s="5"/>
      <c r="N39" s="5"/>
      <c r="O39" s="5"/>
      <c r="P39" s="8"/>
      <c r="Q39" s="5"/>
      <c r="R39" s="5"/>
      <c r="S39" s="5"/>
      <c r="T39" s="8"/>
      <c r="U39" s="8"/>
    </row>
    <row r="40" spans="1:21" ht="12.75">
      <c r="A40" s="6">
        <v>38</v>
      </c>
      <c r="B40" s="8"/>
      <c r="C40" s="8"/>
      <c r="D40" s="5">
        <f t="shared" si="0"/>
      </c>
      <c r="E40" s="123" t="str">
        <f t="shared" si="1"/>
        <v>mężczyzna</v>
      </c>
      <c r="F40" s="123"/>
      <c r="G40" s="123"/>
      <c r="H40" s="123"/>
      <c r="I40" s="123"/>
      <c r="J40" s="123"/>
      <c r="K40" s="5"/>
      <c r="L40" s="5"/>
      <c r="M40" s="5"/>
      <c r="N40" s="5"/>
      <c r="O40" s="5"/>
      <c r="P40" s="8"/>
      <c r="Q40" s="5"/>
      <c r="R40" s="5"/>
      <c r="S40" s="5"/>
      <c r="T40" s="8"/>
      <c r="U40" s="8"/>
    </row>
    <row r="41" spans="1:21" ht="12.75">
      <c r="A41" s="6">
        <v>39</v>
      </c>
      <c r="B41" s="8"/>
      <c r="C41" s="8"/>
      <c r="D41" s="5">
        <f t="shared" si="0"/>
      </c>
      <c r="E41" s="123" t="str">
        <f t="shared" si="1"/>
        <v>mężczyzna</v>
      </c>
      <c r="F41" s="123"/>
      <c r="G41" s="123"/>
      <c r="H41" s="123"/>
      <c r="I41" s="123"/>
      <c r="J41" s="123"/>
      <c r="K41" s="5"/>
      <c r="L41" s="5"/>
      <c r="M41" s="5"/>
      <c r="N41" s="5"/>
      <c r="O41" s="5"/>
      <c r="P41" s="8"/>
      <c r="Q41" s="5"/>
      <c r="R41" s="5"/>
      <c r="S41" s="5"/>
      <c r="T41" s="8"/>
      <c r="U41" s="8"/>
    </row>
    <row r="42" spans="1:21" ht="12.75">
      <c r="A42" s="6">
        <v>40</v>
      </c>
      <c r="B42" s="8"/>
      <c r="C42" s="8"/>
      <c r="D42" s="5">
        <f t="shared" si="0"/>
      </c>
      <c r="E42" s="123" t="str">
        <f t="shared" si="1"/>
        <v>mężczyzna</v>
      </c>
      <c r="F42" s="123"/>
      <c r="G42" s="123"/>
      <c r="H42" s="123"/>
      <c r="I42" s="123"/>
      <c r="J42" s="123"/>
      <c r="K42" s="5"/>
      <c r="L42" s="5"/>
      <c r="M42" s="5"/>
      <c r="N42" s="5"/>
      <c r="O42" s="5"/>
      <c r="P42" s="8"/>
      <c r="Q42" s="5"/>
      <c r="R42" s="5"/>
      <c r="S42" s="5"/>
      <c r="T42" s="8"/>
      <c r="U42" s="8"/>
    </row>
    <row r="43" spans="1:21" ht="12.75">
      <c r="A43" s="6">
        <v>41</v>
      </c>
      <c r="B43" s="8"/>
      <c r="C43" s="8"/>
      <c r="D43" s="5">
        <f t="shared" si="0"/>
      </c>
      <c r="E43" s="123" t="str">
        <f t="shared" si="1"/>
        <v>mężczyzna</v>
      </c>
      <c r="F43" s="123"/>
      <c r="G43" s="123"/>
      <c r="H43" s="123"/>
      <c r="I43" s="123"/>
      <c r="J43" s="123"/>
      <c r="K43" s="5"/>
      <c r="L43" s="5"/>
      <c r="M43" s="5"/>
      <c r="N43" s="5"/>
      <c r="O43" s="5"/>
      <c r="P43" s="8"/>
      <c r="Q43" s="5"/>
      <c r="R43" s="5"/>
      <c r="S43" s="5"/>
      <c r="T43" s="8"/>
      <c r="U43" s="8"/>
    </row>
    <row r="44" spans="1:21" ht="12.75">
      <c r="A44" s="6">
        <v>42</v>
      </c>
      <c r="B44" s="8"/>
      <c r="C44" s="8"/>
      <c r="D44" s="5">
        <f t="shared" si="0"/>
      </c>
      <c r="E44" s="123" t="str">
        <f t="shared" si="1"/>
        <v>mężczyzna</v>
      </c>
      <c r="F44" s="123"/>
      <c r="G44" s="123"/>
      <c r="H44" s="123"/>
      <c r="I44" s="123"/>
      <c r="J44" s="123"/>
      <c r="K44" s="5"/>
      <c r="L44" s="5"/>
      <c r="M44" s="5"/>
      <c r="N44" s="5"/>
      <c r="O44" s="5"/>
      <c r="P44" s="8"/>
      <c r="Q44" s="5"/>
      <c r="R44" s="5"/>
      <c r="S44" s="5"/>
      <c r="T44" s="8"/>
      <c r="U44" s="8"/>
    </row>
    <row r="45" spans="1:21" ht="12.75">
      <c r="A45" s="6">
        <v>43</v>
      </c>
      <c r="B45" s="8"/>
      <c r="C45" s="8"/>
      <c r="D45" s="5">
        <f t="shared" si="0"/>
      </c>
      <c r="E45" s="123" t="str">
        <f t="shared" si="1"/>
        <v>mężczyzna</v>
      </c>
      <c r="F45" s="123"/>
      <c r="G45" s="123"/>
      <c r="H45" s="123"/>
      <c r="I45" s="123"/>
      <c r="J45" s="123"/>
      <c r="K45" s="5"/>
      <c r="L45" s="5"/>
      <c r="M45" s="5"/>
      <c r="N45" s="5"/>
      <c r="O45" s="5"/>
      <c r="P45" s="8"/>
      <c r="Q45" s="5"/>
      <c r="R45" s="5"/>
      <c r="S45" s="5"/>
      <c r="T45" s="8"/>
      <c r="U45" s="8"/>
    </row>
    <row r="46" spans="1:21" ht="12.75">
      <c r="A46" s="6">
        <v>44</v>
      </c>
      <c r="B46" s="8"/>
      <c r="C46" s="8"/>
      <c r="D46" s="5">
        <f t="shared" si="0"/>
      </c>
      <c r="E46" s="123" t="str">
        <f t="shared" si="1"/>
        <v>mężczyzna</v>
      </c>
      <c r="F46" s="123"/>
      <c r="G46" s="123"/>
      <c r="H46" s="123"/>
      <c r="I46" s="123"/>
      <c r="J46" s="123"/>
      <c r="K46" s="5"/>
      <c r="L46" s="5"/>
      <c r="M46" s="5"/>
      <c r="N46" s="5"/>
      <c r="O46" s="5"/>
      <c r="P46" s="8"/>
      <c r="Q46" s="5"/>
      <c r="R46" s="5"/>
      <c r="S46" s="5"/>
      <c r="T46" s="8"/>
      <c r="U46" s="8"/>
    </row>
    <row r="47" spans="1:21" ht="12.75">
      <c r="A47" s="6">
        <v>45</v>
      </c>
      <c r="B47" s="8"/>
      <c r="C47" s="8"/>
      <c r="D47" s="5">
        <f t="shared" si="0"/>
      </c>
      <c r="E47" s="123" t="str">
        <f t="shared" si="1"/>
        <v>mężczyzna</v>
      </c>
      <c r="F47" s="123"/>
      <c r="G47" s="123"/>
      <c r="H47" s="123"/>
      <c r="I47" s="123"/>
      <c r="J47" s="123"/>
      <c r="K47" s="5"/>
      <c r="L47" s="5"/>
      <c r="M47" s="5"/>
      <c r="N47" s="5"/>
      <c r="O47" s="5"/>
      <c r="P47" s="8"/>
      <c r="Q47" s="5"/>
      <c r="R47" s="5"/>
      <c r="S47" s="5"/>
      <c r="T47" s="8"/>
      <c r="U47" s="8"/>
    </row>
    <row r="48" spans="1:21" ht="12.75">
      <c r="A48" s="6">
        <v>46</v>
      </c>
      <c r="B48" s="8"/>
      <c r="C48" s="8"/>
      <c r="D48" s="5">
        <f t="shared" si="0"/>
      </c>
      <c r="E48" s="123" t="str">
        <f t="shared" si="1"/>
        <v>mężczyzna</v>
      </c>
      <c r="F48" s="123"/>
      <c r="G48" s="123"/>
      <c r="H48" s="123"/>
      <c r="I48" s="123"/>
      <c r="J48" s="123"/>
      <c r="K48" s="5"/>
      <c r="L48" s="5"/>
      <c r="M48" s="5"/>
      <c r="N48" s="5"/>
      <c r="O48" s="5"/>
      <c r="P48" s="8"/>
      <c r="Q48" s="5"/>
      <c r="R48" s="5"/>
      <c r="S48" s="5"/>
      <c r="T48" s="8"/>
      <c r="U48" s="8"/>
    </row>
    <row r="49" spans="1:21" ht="12.75">
      <c r="A49" s="6">
        <v>47</v>
      </c>
      <c r="B49" s="8"/>
      <c r="C49" s="8"/>
      <c r="D49" s="5">
        <f t="shared" si="0"/>
      </c>
      <c r="E49" s="123" t="str">
        <f t="shared" si="1"/>
        <v>mężczyzna</v>
      </c>
      <c r="F49" s="123"/>
      <c r="G49" s="123"/>
      <c r="H49" s="123"/>
      <c r="I49" s="123"/>
      <c r="J49" s="123"/>
      <c r="K49" s="5"/>
      <c r="L49" s="5"/>
      <c r="M49" s="5"/>
      <c r="N49" s="5"/>
      <c r="O49" s="5"/>
      <c r="P49" s="8"/>
      <c r="Q49" s="5"/>
      <c r="R49" s="5"/>
      <c r="S49" s="5"/>
      <c r="T49" s="8"/>
      <c r="U49" s="8"/>
    </row>
    <row r="50" spans="1:21" ht="12.75">
      <c r="A50" s="6">
        <v>48</v>
      </c>
      <c r="B50" s="8"/>
      <c r="C50" s="8"/>
      <c r="D50" s="5">
        <f t="shared" si="0"/>
      </c>
      <c r="E50" s="123" t="str">
        <f t="shared" si="1"/>
        <v>mężczyzna</v>
      </c>
      <c r="F50" s="123"/>
      <c r="G50" s="123"/>
      <c r="H50" s="123"/>
      <c r="I50" s="123"/>
      <c r="J50" s="123"/>
      <c r="K50" s="5"/>
      <c r="L50" s="5"/>
      <c r="M50" s="5"/>
      <c r="N50" s="5"/>
      <c r="O50" s="5"/>
      <c r="P50" s="8"/>
      <c r="Q50" s="5"/>
      <c r="R50" s="5"/>
      <c r="S50" s="5"/>
      <c r="T50" s="8"/>
      <c r="U50" s="8"/>
    </row>
    <row r="51" spans="1:21" ht="12.75">
      <c r="A51" s="6">
        <v>49</v>
      </c>
      <c r="B51" s="8"/>
      <c r="C51" s="8"/>
      <c r="D51" s="8">
        <f t="shared" si="0"/>
      </c>
      <c r="E51" s="124" t="str">
        <f t="shared" si="1"/>
        <v>mężczyzna</v>
      </c>
      <c r="F51" s="123"/>
      <c r="G51" s="124"/>
      <c r="H51" s="124"/>
      <c r="I51" s="124"/>
      <c r="J51" s="124"/>
      <c r="K51" s="5"/>
      <c r="L51" s="5"/>
      <c r="M51" s="5"/>
      <c r="N51" s="5"/>
      <c r="O51" s="5"/>
      <c r="P51" s="8"/>
      <c r="Q51" s="5"/>
      <c r="R51" s="5"/>
      <c r="S51" s="5"/>
      <c r="T51" s="8"/>
      <c r="U51" s="8"/>
    </row>
    <row r="115" ht="12.75" hidden="1"/>
    <row r="116" spans="2:6" ht="12.75" hidden="1">
      <c r="B116" s="2" t="s">
        <v>112</v>
      </c>
      <c r="C116" s="12"/>
      <c r="F116" t="s">
        <v>138</v>
      </c>
    </row>
    <row r="117" spans="2:6" ht="12.75" hidden="1">
      <c r="B117" s="2" t="s">
        <v>113</v>
      </c>
      <c r="C117" s="89" t="s">
        <v>88</v>
      </c>
      <c r="F117" t="s">
        <v>139</v>
      </c>
    </row>
    <row r="118" spans="2:6" ht="12.75" hidden="1">
      <c r="B118" s="2" t="s">
        <v>114</v>
      </c>
      <c r="C118" s="89" t="s">
        <v>89</v>
      </c>
      <c r="F118" t="s">
        <v>140</v>
      </c>
    </row>
    <row r="119" spans="2:6" ht="12.75" hidden="1">
      <c r="B119" s="2" t="s">
        <v>115</v>
      </c>
      <c r="C119" s="126"/>
      <c r="F119" t="s">
        <v>103</v>
      </c>
    </row>
    <row r="120" spans="2:6" ht="12.75" hidden="1">
      <c r="B120" s="2" t="s">
        <v>116</v>
      </c>
      <c r="F120" t="s">
        <v>141</v>
      </c>
    </row>
    <row r="121" spans="2:6" ht="12.75" hidden="1">
      <c r="B121" s="2" t="s">
        <v>117</v>
      </c>
      <c r="F121" t="s">
        <v>142</v>
      </c>
    </row>
    <row r="122" ht="12.75" hidden="1">
      <c r="B122" s="2" t="s">
        <v>118</v>
      </c>
    </row>
    <row r="123" ht="12.75" hidden="1">
      <c r="B123" s="2" t="s">
        <v>119</v>
      </c>
    </row>
    <row r="124" ht="12.75" hidden="1">
      <c r="B124" s="2" t="s">
        <v>120</v>
      </c>
    </row>
    <row r="125" ht="12.75" hidden="1">
      <c r="B125" s="2" t="s">
        <v>121</v>
      </c>
    </row>
    <row r="126" ht="12.75" hidden="1">
      <c r="B126" s="2" t="s">
        <v>122</v>
      </c>
    </row>
    <row r="127" ht="12.75" hidden="1">
      <c r="B127" s="2" t="s">
        <v>123</v>
      </c>
    </row>
    <row r="128" ht="12.75" hidden="1">
      <c r="B128" s="2" t="s">
        <v>124</v>
      </c>
    </row>
    <row r="129" ht="12.75" hidden="1">
      <c r="B129" s="2" t="s">
        <v>125</v>
      </c>
    </row>
    <row r="130" ht="12.75" hidden="1">
      <c r="B130" s="2" t="s">
        <v>126</v>
      </c>
    </row>
    <row r="131" ht="12.75" hidden="1">
      <c r="B131" s="2" t="s">
        <v>127</v>
      </c>
    </row>
  </sheetData>
  <sheetProtection/>
  <mergeCells count="8">
    <mergeCell ref="U1:U2"/>
    <mergeCell ref="A1:A2"/>
    <mergeCell ref="B1:B2"/>
    <mergeCell ref="C1:C2"/>
    <mergeCell ref="E1:E2"/>
    <mergeCell ref="F1:J1"/>
    <mergeCell ref="S2:T2"/>
    <mergeCell ref="K1:T1"/>
  </mergeCells>
  <dataValidations count="3">
    <dataValidation type="list" allowBlank="1" showInputMessage="1" showErrorMessage="1" sqref="F3:F51">
      <formula1>$B$115:$B$131</formula1>
    </dataValidation>
    <dataValidation type="list" allowBlank="1" showInputMessage="1" showErrorMessage="1" sqref="K3:S51">
      <formula1>$C$116:$C$118</formula1>
    </dataValidation>
    <dataValidation type="list" allowBlank="1" showInputMessage="1" showErrorMessage="1" sqref="U3:U51">
      <formula1>$F$115:$F$121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Edukacji Narodowej i Sportu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mein</dc:creator>
  <cp:keywords/>
  <dc:description/>
  <cp:lastModifiedBy>admin</cp:lastModifiedBy>
  <cp:lastPrinted>2012-08-14T08:29:53Z</cp:lastPrinted>
  <dcterms:created xsi:type="dcterms:W3CDTF">2012-06-15T07:10:51Z</dcterms:created>
  <dcterms:modified xsi:type="dcterms:W3CDTF">2018-03-14T11:24:16Z</dcterms:modified>
  <cp:category/>
  <cp:version/>
  <cp:contentType/>
  <cp:contentStatus/>
</cp:coreProperties>
</file>